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ddmdir\Jaarverslag CDZ\Jaarverslag 2022\"/>
    </mc:Choice>
  </mc:AlternateContent>
  <xr:revisionPtr revIDLastSave="0" documentId="13_ncr:1_{3333F8D4-EE25-4503-AF53-02CD6140D9D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NHOUD" sheetId="8" r:id="rId1"/>
    <sheet name="Balans - actief" sheetId="1" r:id="rId2"/>
    <sheet name="Balans - passief" sheetId="2" r:id="rId3"/>
    <sheet name="Uitkeringen" sheetId="3" r:id="rId4"/>
    <sheet name="GV - ontvangsten voor RIZIV" sheetId="4" r:id="rId5"/>
    <sheet name="Resultatenrekening GV" sheetId="5" r:id="rId6"/>
    <sheet name="Resultatenrekening AK" sheetId="7" r:id="rId7"/>
    <sheet name="Uitsplitsing per VI" sheetId="11" r:id="rId8"/>
  </sheets>
  <definedNames>
    <definedName name="_xlnm.Print_Area" localSheetId="4">'GV - ontvangsten voor RIZIV'!$A$1:$K$31</definedName>
    <definedName name="_xlnm.Print_Area" localSheetId="5">'Resultatenrekening GV'!$A$1:$I$90</definedName>
    <definedName name="_xlnm.Print_Area" localSheetId="3">Uitkeringen!$A$1:$K$57</definedName>
    <definedName name="_xlnm.Print_Titles" localSheetId="1">'Balans - actief'!$A:$J</definedName>
    <definedName name="_xlnm.Print_Titles" localSheetId="2">'Balans - passief'!$A:$J</definedName>
    <definedName name="_xlnm.Print_Titles" localSheetId="4">'GV - ontvangsten voor RIZIV'!$A:$G</definedName>
    <definedName name="_xlnm.Print_Titles" localSheetId="5">'Resultatenrekening GV'!$A:$E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5" i="5" l="1"/>
  <c r="I105" i="5"/>
  <c r="H105" i="5"/>
  <c r="G105" i="5"/>
  <c r="F105" i="5"/>
  <c r="F168" i="11" l="1"/>
  <c r="F155" i="11"/>
  <c r="F139" i="11"/>
  <c r="F127" i="11"/>
  <c r="F115" i="11"/>
  <c r="F99" i="11"/>
  <c r="F88" i="11"/>
  <c r="F77" i="11"/>
  <c r="F64" i="11"/>
  <c r="F53" i="11"/>
  <c r="F42" i="11"/>
  <c r="F25" i="11"/>
  <c r="J40" i="7"/>
  <c r="J56" i="7" s="1"/>
  <c r="J26" i="7"/>
  <c r="J23" i="7"/>
  <c r="J19" i="7"/>
  <c r="J15" i="7"/>
  <c r="J79" i="5"/>
  <c r="J59" i="5"/>
  <c r="J45" i="5"/>
  <c r="J43" i="5" s="1"/>
  <c r="J33" i="5"/>
  <c r="J30" i="5" s="1"/>
  <c r="J14" i="5"/>
  <c r="J12" i="5" s="1"/>
  <c r="J25" i="5" s="1"/>
  <c r="L8" i="4"/>
  <c r="L28" i="4" s="1"/>
  <c r="J30" i="7" l="1"/>
  <c r="J55" i="7" s="1"/>
  <c r="J59" i="7" s="1"/>
  <c r="J64" i="5"/>
  <c r="L55" i="3"/>
  <c r="L45" i="3"/>
  <c r="L30" i="3"/>
  <c r="L19" i="3"/>
  <c r="O41" i="2"/>
  <c r="O34" i="2"/>
  <c r="O30" i="2"/>
  <c r="O22" i="2"/>
  <c r="O14" i="2"/>
  <c r="O13" i="2" s="1"/>
  <c r="O8" i="2"/>
  <c r="O7" i="2" s="1"/>
  <c r="O40" i="1"/>
  <c r="O32" i="1"/>
  <c r="O20" i="1"/>
  <c r="O18" i="1" s="1"/>
  <c r="O12" i="1"/>
  <c r="O7" i="1" s="1"/>
  <c r="E42" i="11"/>
  <c r="E168" i="11"/>
  <c r="O20" i="2" l="1"/>
  <c r="O12" i="2" s="1"/>
  <c r="O46" i="2" s="1"/>
  <c r="O17" i="1"/>
  <c r="O15" i="1" s="1"/>
  <c r="O47" i="1" s="1"/>
  <c r="I45" i="5" l="1"/>
  <c r="I33" i="5"/>
  <c r="I14" i="5"/>
  <c r="K45" i="3"/>
  <c r="I12" i="5" l="1"/>
  <c r="E25" i="11"/>
  <c r="N40" i="1" l="1"/>
  <c r="D168" i="11"/>
  <c r="D155" i="11"/>
  <c r="D139" i="11"/>
  <c r="D127" i="11"/>
  <c r="D115" i="11"/>
  <c r="D99" i="11"/>
  <c r="D88" i="11"/>
  <c r="D77" i="11"/>
  <c r="D64" i="11"/>
  <c r="D53" i="11"/>
  <c r="D42" i="11"/>
  <c r="D25" i="11"/>
  <c r="H40" i="7"/>
  <c r="H56" i="7" s="1"/>
  <c r="H26" i="7"/>
  <c r="H23" i="7"/>
  <c r="H19" i="7"/>
  <c r="H15" i="7"/>
  <c r="H79" i="5"/>
  <c r="H59" i="5"/>
  <c r="H45" i="5"/>
  <c r="H43" i="5" s="1"/>
  <c r="H33" i="5"/>
  <c r="H30" i="5" s="1"/>
  <c r="H14" i="5"/>
  <c r="H12" i="5" s="1"/>
  <c r="H25" i="5" s="1"/>
  <c r="J20" i="4"/>
  <c r="J19" i="4" s="1"/>
  <c r="J8" i="4"/>
  <c r="J55" i="3"/>
  <c r="J45" i="3"/>
  <c r="J30" i="3"/>
  <c r="J19" i="3"/>
  <c r="M41" i="2"/>
  <c r="M34" i="2"/>
  <c r="M30" i="2"/>
  <c r="M22" i="2"/>
  <c r="M14" i="2"/>
  <c r="M13" i="2" s="1"/>
  <c r="M8" i="2"/>
  <c r="M7" i="2" s="1"/>
  <c r="M40" i="1"/>
  <c r="M32" i="1"/>
  <c r="M20" i="1"/>
  <c r="M18" i="1" s="1"/>
  <c r="M12" i="1"/>
  <c r="M7" i="1" s="1"/>
  <c r="M20" i="2" l="1"/>
  <c r="M12" i="2" s="1"/>
  <c r="J28" i="4"/>
  <c r="H30" i="7"/>
  <c r="H55" i="7" s="1"/>
  <c r="H59" i="7" s="1"/>
  <c r="M17" i="1"/>
  <c r="M15" i="1" s="1"/>
  <c r="M47" i="1" s="1"/>
  <c r="H64" i="5"/>
  <c r="M46" i="2"/>
  <c r="K8" i="4"/>
  <c r="K19" i="3"/>
  <c r="N22" i="2" l="1"/>
  <c r="E77" i="11" l="1"/>
  <c r="E99" i="11"/>
  <c r="E88" i="11"/>
  <c r="E64" i="11"/>
  <c r="E53" i="11"/>
  <c r="N20" i="1"/>
  <c r="E155" i="11" l="1"/>
  <c r="E139" i="11"/>
  <c r="E127" i="11"/>
  <c r="E115" i="11"/>
  <c r="I40" i="7"/>
  <c r="I56" i="7" s="1"/>
  <c r="I26" i="7"/>
  <c r="I23" i="7"/>
  <c r="I19" i="7"/>
  <c r="I15" i="7"/>
  <c r="I79" i="5"/>
  <c r="I59" i="5"/>
  <c r="I43" i="5"/>
  <c r="I30" i="5"/>
  <c r="I25" i="5"/>
  <c r="K20" i="4"/>
  <c r="K19" i="4" s="1"/>
  <c r="N32" i="1"/>
  <c r="N18" i="1"/>
  <c r="N12" i="1"/>
  <c r="N7" i="1" s="1"/>
  <c r="N41" i="2"/>
  <c r="N34" i="2"/>
  <c r="N30" i="2"/>
  <c r="N14" i="2"/>
  <c r="N13" i="2"/>
  <c r="N8" i="2"/>
  <c r="N7" i="2" s="1"/>
  <c r="K30" i="3"/>
  <c r="K55" i="3"/>
  <c r="I30" i="7" l="1"/>
  <c r="I55" i="7" s="1"/>
  <c r="I59" i="7" s="1"/>
  <c r="I64" i="5"/>
  <c r="K28" i="4"/>
  <c r="N17" i="1"/>
  <c r="N15" i="1" s="1"/>
  <c r="N47" i="1" s="1"/>
  <c r="N20" i="2"/>
  <c r="N12" i="2" s="1"/>
  <c r="N46" i="2" s="1"/>
  <c r="C115" i="11"/>
  <c r="G45" i="5" l="1"/>
  <c r="G43" i="5" s="1"/>
  <c r="G33" i="5"/>
  <c r="G30" i="5" s="1"/>
  <c r="G14" i="5"/>
  <c r="G12" i="5" s="1"/>
  <c r="G25" i="5" s="1"/>
  <c r="C127" i="11" l="1"/>
  <c r="C25" i="11"/>
  <c r="G40" i="7" l="1"/>
  <c r="G56" i="7" s="1"/>
  <c r="G23" i="7"/>
  <c r="G19" i="7"/>
  <c r="C53" i="11" l="1"/>
  <c r="C42" i="11"/>
  <c r="L40" i="1"/>
  <c r="L32" i="1"/>
  <c r="L20" i="1"/>
  <c r="L18" i="1" s="1"/>
  <c r="L12" i="1"/>
  <c r="L7" i="1" s="1"/>
  <c r="L41" i="2"/>
  <c r="L34" i="2"/>
  <c r="L30" i="2"/>
  <c r="L22" i="2"/>
  <c r="L14" i="2"/>
  <c r="L13" i="2" s="1"/>
  <c r="L8" i="2"/>
  <c r="L7" i="2" s="1"/>
  <c r="I55" i="3"/>
  <c r="I45" i="3"/>
  <c r="I30" i="3"/>
  <c r="I19" i="3"/>
  <c r="I20" i="4"/>
  <c r="I19" i="4" s="1"/>
  <c r="I8" i="4"/>
  <c r="G79" i="5"/>
  <c r="G59" i="5"/>
  <c r="G64" i="5" s="1"/>
  <c r="G26" i="7"/>
  <c r="G15" i="7"/>
  <c r="C168" i="11"/>
  <c r="C155" i="11"/>
  <c r="C139" i="11"/>
  <c r="C99" i="11"/>
  <c r="C88" i="11"/>
  <c r="C77" i="11"/>
  <c r="C64" i="11"/>
  <c r="G30" i="7" l="1"/>
  <c r="G55" i="7" s="1"/>
  <c r="G59" i="7" s="1"/>
  <c r="I28" i="4"/>
  <c r="L20" i="2"/>
  <c r="L12" i="2" s="1"/>
  <c r="L46" i="2" s="1"/>
  <c r="L17" i="1"/>
  <c r="L15" i="1" s="1"/>
  <c r="L47" i="1" s="1"/>
  <c r="B168" i="11"/>
  <c r="B155" i="11"/>
  <c r="B139" i="11"/>
  <c r="B127" i="11"/>
  <c r="B115" i="11"/>
  <c r="B99" i="11"/>
  <c r="B88" i="11"/>
  <c r="B77" i="11"/>
  <c r="B64" i="11"/>
  <c r="B53" i="11"/>
  <c r="B42" i="11"/>
  <c r="B25" i="11"/>
  <c r="H8" i="4" l="1"/>
  <c r="H45" i="3"/>
  <c r="H19" i="3"/>
  <c r="F45" i="7" l="1"/>
  <c r="F50" i="7" s="1"/>
  <c r="F57" i="7" s="1"/>
  <c r="F40" i="7"/>
  <c r="F56" i="7" s="1"/>
  <c r="F26" i="7"/>
  <c r="F15" i="7"/>
  <c r="F79" i="5"/>
  <c r="F59" i="5"/>
  <c r="F30" i="5"/>
  <c r="F64" i="5" s="1"/>
  <c r="F25" i="5"/>
  <c r="H20" i="4"/>
  <c r="H19" i="4" s="1"/>
  <c r="H55" i="3"/>
  <c r="H30" i="3"/>
  <c r="K41" i="2"/>
  <c r="K34" i="2"/>
  <c r="K30" i="2"/>
  <c r="K22" i="2"/>
  <c r="K14" i="2"/>
  <c r="K13" i="2" s="1"/>
  <c r="K8" i="2"/>
  <c r="K7" i="2" s="1"/>
  <c r="F30" i="7" l="1"/>
  <c r="H28" i="4"/>
  <c r="K20" i="2"/>
  <c r="K12" i="2" s="1"/>
  <c r="K46" i="2" s="1"/>
  <c r="K40" i="1"/>
  <c r="K32" i="1"/>
  <c r="K20" i="1"/>
  <c r="K18" i="1" s="1"/>
  <c r="K12" i="1"/>
  <c r="K7" i="1" s="1"/>
  <c r="K17" i="1" l="1"/>
  <c r="K15" i="1" s="1"/>
  <c r="K47" i="1" s="1"/>
  <c r="F55" i="7"/>
  <c r="F59" i="7" s="1"/>
</calcChain>
</file>

<file path=xl/sharedStrings.xml><?xml version="1.0" encoding="utf-8"?>
<sst xmlns="http://schemas.openxmlformats.org/spreadsheetml/2006/main" count="635" uniqueCount="376">
  <si>
    <t>SECTIE 1 : BALANS</t>
  </si>
  <si>
    <t>ACTIEF</t>
  </si>
  <si>
    <t>Codes</t>
  </si>
  <si>
    <t>Vaste activa</t>
  </si>
  <si>
    <t>20/29</t>
  </si>
  <si>
    <t>I.</t>
  </si>
  <si>
    <t>II.</t>
  </si>
  <si>
    <t>III.</t>
  </si>
  <si>
    <t>22/26</t>
  </si>
  <si>
    <t>IV.</t>
  </si>
  <si>
    <t xml:space="preserve">V. </t>
  </si>
  <si>
    <t>Vorderingen op meer dan één jaar</t>
  </si>
  <si>
    <t>A. Vorderingen op mutualistische entiteiten</t>
  </si>
  <si>
    <t>291/4</t>
  </si>
  <si>
    <t>C. Overige vorderingen</t>
  </si>
  <si>
    <t>Vlottende activa</t>
  </si>
  <si>
    <t>31/59</t>
  </si>
  <si>
    <t xml:space="preserve">VI.  </t>
  </si>
  <si>
    <t xml:space="preserve">VII. </t>
  </si>
  <si>
    <t>Vorderingen op ten hoogste één jaar</t>
  </si>
  <si>
    <t>40/47</t>
  </si>
  <si>
    <t>A. Vorderingen uit prestaties Z.I.V.</t>
  </si>
  <si>
    <t>400/4</t>
  </si>
  <si>
    <t>1. Leden : onrechtmatige prestaties</t>
  </si>
  <si>
    <t>2. Derdebetalers :</t>
  </si>
  <si>
    <t>- onrechtmatige prestaties</t>
  </si>
  <si>
    <t>- te verrekenen excedentaire voorschotten</t>
  </si>
  <si>
    <t>3. Aansprakelijke derden</t>
  </si>
  <si>
    <t>4. Buitenlandse regelingen</t>
  </si>
  <si>
    <t>5. Overheidssubsidies en -tussenkomsten</t>
  </si>
  <si>
    <t>B. Vorderingen uit bijdragen Z.I.V.</t>
  </si>
  <si>
    <t>C. Overige vorderingen Z.I.V.</t>
  </si>
  <si>
    <t>406/7</t>
  </si>
  <si>
    <t>D. Vorderingen bijzonder reservefonds</t>
  </si>
  <si>
    <t>E. Vorderingen inzake administratiekosten</t>
  </si>
  <si>
    <t>F. Te verwerken uitgaven Z.I.V.</t>
  </si>
  <si>
    <t>G. Vorderingen op het RIZIV</t>
  </si>
  <si>
    <t>H. Vorderingen op mutualistische entiteiten</t>
  </si>
  <si>
    <t>470/4</t>
  </si>
  <si>
    <t>1. Vorderingen op de aanvullende verzekering</t>
  </si>
  <si>
    <t>2. Landsbond</t>
  </si>
  <si>
    <t>3. Ziekenfondsen</t>
  </si>
  <si>
    <t>4. Maatschappijen van onderlinge bijstand</t>
  </si>
  <si>
    <t>5. Verbonden entiteiten en entiteiten waarmee een</t>
  </si>
  <si>
    <t xml:space="preserve">    samenwerkingsakkoord bestaat</t>
  </si>
  <si>
    <t xml:space="preserve">VIII. </t>
  </si>
  <si>
    <t>Geldbeleggingen (gefinancierd door het bijzonder reservefonds of</t>
  </si>
  <si>
    <t>51/53</t>
  </si>
  <si>
    <t>de reserve administratiekosten)</t>
  </si>
  <si>
    <t>A. Vastrentende effecten</t>
  </si>
  <si>
    <t>B. Termijnrekeningen bij kredietinstellingen</t>
  </si>
  <si>
    <t>C. Overige geldbeleggingen</t>
  </si>
  <si>
    <t xml:space="preserve">IX. </t>
  </si>
  <si>
    <t>Liquide middelen</t>
  </si>
  <si>
    <t>54/59</t>
  </si>
  <si>
    <t xml:space="preserve">X.  </t>
  </si>
  <si>
    <t>Overlopende rekeningen</t>
  </si>
  <si>
    <t>490/1</t>
  </si>
  <si>
    <t>Totaal van de activa</t>
  </si>
  <si>
    <t>20/59</t>
  </si>
  <si>
    <t xml:space="preserve"> </t>
  </si>
  <si>
    <t>SECTIE 1 : BALANS (vervolg)</t>
  </si>
  <si>
    <t>PASSIEF</t>
  </si>
  <si>
    <t>Eigen vermogen</t>
  </si>
  <si>
    <t xml:space="preserve">I. </t>
  </si>
  <si>
    <t>Reserves</t>
  </si>
  <si>
    <t>1390/9</t>
  </si>
  <si>
    <t>A. Bijzonder reservefonds</t>
  </si>
  <si>
    <t>1390/1</t>
  </si>
  <si>
    <t>Schulden</t>
  </si>
  <si>
    <t>17/49</t>
  </si>
  <si>
    <t>Schulden op meer dan één jaar</t>
  </si>
  <si>
    <t>17/19</t>
  </si>
  <si>
    <t>A. Financiële schulden (administratiekosten)</t>
  </si>
  <si>
    <t>172/4</t>
  </si>
  <si>
    <t>1. Leasingschulden en soortgelijke schulden</t>
  </si>
  <si>
    <t>2. Kredietinstellingen</t>
  </si>
  <si>
    <t>3. Overige leningen</t>
  </si>
  <si>
    <t>B. Diverse schulden inzake administratiekosten</t>
  </si>
  <si>
    <t>175/9</t>
  </si>
  <si>
    <t xml:space="preserve">C. Schulden tegenover mutualistische entiteiten </t>
  </si>
  <si>
    <t>191/4</t>
  </si>
  <si>
    <t>Schulden op ten hoogste één jaar</t>
  </si>
  <si>
    <t>43/48</t>
  </si>
  <si>
    <t>B. Schulden ziekte- en invaliditeitsverzekering</t>
  </si>
  <si>
    <t>1. Prestaties geneeskundige verzorging tegenover leden</t>
  </si>
  <si>
    <t>2. Prestaties geneeskundige verzorging tegenover derdebetalers</t>
  </si>
  <si>
    <t>441/4</t>
  </si>
  <si>
    <t>3. Uitkeringen voor arbeidsongeschiktheid</t>
  </si>
  <si>
    <t>4. Terug te betalen bijdragen</t>
  </si>
  <si>
    <t>5. Te verwerken bijdragen</t>
  </si>
  <si>
    <t>6. Overige schulden</t>
  </si>
  <si>
    <t>C. Schulden met betrekking tot belastingen, bezoldigingen en</t>
  </si>
  <si>
    <t xml:space="preserve">     sociale lasten</t>
  </si>
  <si>
    <t>1. Belastingen</t>
  </si>
  <si>
    <t>451/3</t>
  </si>
  <si>
    <t>2. Bezoldigingen en sociale lasten</t>
  </si>
  <si>
    <t>454/9</t>
  </si>
  <si>
    <t>D. Schulden tegenover het RIZIV</t>
  </si>
  <si>
    <t>E. Schulden tegenover mutualistische entiteiten</t>
  </si>
  <si>
    <t>1. Schulden tegenover de aanvullende verzekering</t>
  </si>
  <si>
    <t>F. Overige schulden (administratiekosten)</t>
  </si>
  <si>
    <t>1. Leveranciers</t>
  </si>
  <si>
    <t>2. Andere diverse schulden</t>
  </si>
  <si>
    <t>484/9</t>
  </si>
  <si>
    <t>492/3</t>
  </si>
  <si>
    <t>Totaal van de passiva</t>
  </si>
  <si>
    <t>13/49</t>
  </si>
  <si>
    <t xml:space="preserve">     en uitkeringen wordt aangehouden.</t>
  </si>
  <si>
    <t>SECTIE 2 : RESULTATENREKENING</t>
  </si>
  <si>
    <t>A.1. UITKERINGEN : UITGAVEN EN ONTVANGSTEN VOOR REKENING VAN HET RIZIV</t>
  </si>
  <si>
    <t>a) Algemene regeling</t>
  </si>
  <si>
    <t>UITGAVEN VOOR REKENING VAN HET RIZIV</t>
  </si>
  <si>
    <t>Primaire arbeidsongeschiktheid</t>
  </si>
  <si>
    <t>Moederschapsuitkeringen</t>
  </si>
  <si>
    <t>Invaliditeit</t>
  </si>
  <si>
    <t>Uitkeringen voor begrafeniskosten</t>
  </si>
  <si>
    <t>V.</t>
  </si>
  <si>
    <t>Uitkeringen grensarbeiders</t>
  </si>
  <si>
    <t>VI.</t>
  </si>
  <si>
    <t>Beroepsherscholing</t>
  </si>
  <si>
    <t>VII.</t>
  </si>
  <si>
    <t>Gerechtelijke intresten</t>
  </si>
  <si>
    <t>VIII.</t>
  </si>
  <si>
    <t xml:space="preserve">Uitkeringen en andere uitgaven terug te betalen </t>
  </si>
  <si>
    <t>door het RIZIV (Totaal I tot VII)</t>
  </si>
  <si>
    <t>ONTVANGSTEN VOOR REKENING VAN HET RIZIV</t>
  </si>
  <si>
    <t>Aanvullende bijdragen (40%)</t>
  </si>
  <si>
    <t>Financiële intresten</t>
  </si>
  <si>
    <t>(-) (+)</t>
  </si>
  <si>
    <t>Gerechtelijke intresten en intresten bekomen bij minnelijke schikking</t>
  </si>
  <si>
    <t>Overdracht van ontvangsten aan het RIZIV (Totaal I tot III)</t>
  </si>
  <si>
    <t>b) Regeling zelfstandigen</t>
  </si>
  <si>
    <t>Overdracht van ontvangsten aan het RIZIV (Totaal II tot III)</t>
  </si>
  <si>
    <t>A.2. GENEESKUNDIGE VERZORGING : ONTVANGSTEN VOOR REKENING VAN HET RIZIV</t>
  </si>
  <si>
    <t>Persoonlijke bijdragen</t>
  </si>
  <si>
    <t>A.</t>
  </si>
  <si>
    <t>Gepensioneerden</t>
  </si>
  <si>
    <t>B.</t>
  </si>
  <si>
    <t>Weduwen en weduwnaars</t>
  </si>
  <si>
    <t>C.</t>
  </si>
  <si>
    <t>Voortgezette verzekering</t>
  </si>
  <si>
    <t>D.</t>
  </si>
  <si>
    <t xml:space="preserve">Aanvullende bijdragen algemene regeling (60%) </t>
  </si>
  <si>
    <t>E.</t>
  </si>
  <si>
    <t>Studenten</t>
  </si>
  <si>
    <t>F.</t>
  </si>
  <si>
    <t>Rechthebbenden ingeschreven in het rijksregister</t>
  </si>
  <si>
    <t>G.</t>
  </si>
  <si>
    <t>Aanvullende bijdragen en voorlopige bijdragen zelfstandigen</t>
  </si>
  <si>
    <t>H.</t>
  </si>
  <si>
    <t>Aanvullende bijdragen - zelfstandigen in het buitenland</t>
  </si>
  <si>
    <t>Weduwen en weduwnaars van mindervalide zelfstandigen</t>
  </si>
  <si>
    <t>J.</t>
  </si>
  <si>
    <t>Leden van kloostergemeenschappen</t>
  </si>
  <si>
    <t>7061/2</t>
  </si>
  <si>
    <t>Financiële resultaten</t>
  </si>
  <si>
    <t>Bijzonder reservefonds</t>
  </si>
  <si>
    <t>1.</t>
  </si>
  <si>
    <t>Uit boni</t>
  </si>
  <si>
    <t>2.</t>
  </si>
  <si>
    <t>Uit bijdragen en/of eigen middelen van de</t>
  </si>
  <si>
    <t>verzekeringsinstelling</t>
  </si>
  <si>
    <t xml:space="preserve">B. </t>
  </si>
  <si>
    <t>Z.I.V.</t>
  </si>
  <si>
    <t>Administratieve vergoedingen</t>
  </si>
  <si>
    <t>Overdracht van ontvangsten aan het RIZIV (Totaal I tot IV)</t>
  </si>
  <si>
    <t>B. GENEESKUNDIGE VERZORGING : RESULTATENREKENING</t>
  </si>
  <si>
    <t>OPBRENGSTEN VAN DE VERZEKERINGSINSTELLING</t>
  </si>
  <si>
    <t>Inkomstenaandeel in de begrotingsdoelstelling</t>
  </si>
  <si>
    <t>(+)</t>
  </si>
  <si>
    <t>Inkomsten toegekend door het RIZIV bovenop de begrotingsdoelstelling</t>
  </si>
  <si>
    <t>als gevolg van exogene factoren</t>
  </si>
  <si>
    <t>Terugbetaling internationale verdragen (rubrieken X en XI)</t>
  </si>
  <si>
    <t>Tussenkomsten van het RIZIV in de kosten</t>
  </si>
  <si>
    <t>(rubrieken VI.B, XII en XIII)</t>
  </si>
  <si>
    <t>Opbrengsten van de verzekeringsinstelling (I tot V)</t>
  </si>
  <si>
    <t>KOSTEN VAN DE VERZEKERINGSINSTELLING</t>
  </si>
  <si>
    <t>Geneeskundige verzorging</t>
  </si>
  <si>
    <t>A. Uitgaven in het kader van de financiële verantwoordelijkheid</t>
  </si>
  <si>
    <t>(-)</t>
  </si>
  <si>
    <t>B. Uitgaven in het kader van artikel 56 van de wet van 14.7.1994</t>
  </si>
  <si>
    <t>Vermindering berekeningsbasis tariferingsdiensten</t>
  </si>
  <si>
    <t>Ziekenhuistwaalfden</t>
  </si>
  <si>
    <t>IX.</t>
  </si>
  <si>
    <t>Inhaalbedragen ziekenhuizen</t>
  </si>
  <si>
    <t>X.</t>
  </si>
  <si>
    <t>Geneeskundige verzorging van Belgen in het buitenland (Bijlage T 3)</t>
  </si>
  <si>
    <t>XI.</t>
  </si>
  <si>
    <t>Geneeskundige verzorging van buitenlanders in België (IV 11)</t>
  </si>
  <si>
    <t>XII.</t>
  </si>
  <si>
    <t>Vergoeding aan tariferingsdiensten</t>
  </si>
  <si>
    <t>XIII.</t>
  </si>
  <si>
    <t>XIV.</t>
  </si>
  <si>
    <t>Uitgaven ten laste van de FOD Volksgezondheid</t>
  </si>
  <si>
    <t xml:space="preserve">A. Uitgaven vermeld op de documenten N </t>
  </si>
  <si>
    <t>B. Inhaalbedragen ziekenhuizen</t>
  </si>
  <si>
    <t>C. Uitgaven vermeld op document IV 11</t>
  </si>
  <si>
    <t>Kosten van de verzekeringsinstelling (VI tot XIV)</t>
  </si>
  <si>
    <t>602/603</t>
  </si>
  <si>
    <t>VERWERKING VAN HET BONI</t>
  </si>
  <si>
    <t>XVI.</t>
  </si>
  <si>
    <t>Boni van het boekjaar</t>
  </si>
  <si>
    <t>XVII.</t>
  </si>
  <si>
    <t>Inhouding door het RIZIV van 75 % van het boni</t>
  </si>
  <si>
    <t>XVIII.</t>
  </si>
  <si>
    <t>Toevoeging aan het bijzonder reservefonds boni</t>
  </si>
  <si>
    <t>VERWERKING VAN HET MALI</t>
  </si>
  <si>
    <t>XIX.</t>
  </si>
  <si>
    <t>Mali van het boekjaar</t>
  </si>
  <si>
    <t>XX.</t>
  </si>
  <si>
    <t>Tussenkomst van het RIZIV :</t>
  </si>
  <si>
    <t>A. begrenzing van het mali</t>
  </si>
  <si>
    <t>B. ten belope van 75 % van het begrensd mali</t>
  </si>
  <si>
    <t>XXI.</t>
  </si>
  <si>
    <t>Onttrekking uit het bijzonder reservefonds boni</t>
  </si>
  <si>
    <t>XXII.</t>
  </si>
  <si>
    <t>Onttrekking uit het bijzonder reservefonds bijdragen</t>
  </si>
  <si>
    <t>XXIII.</t>
  </si>
  <si>
    <t>Onttrekking uit het bijzonder reservefonds eigen middelen</t>
  </si>
  <si>
    <t>XXIV.</t>
  </si>
  <si>
    <t>Onttrekking uit de overige reserves</t>
  </si>
  <si>
    <t>XXV.</t>
  </si>
  <si>
    <t>Tussenkomst van de leden tot aanzuivering van het mali (via bijdragen)</t>
  </si>
  <si>
    <t>XXVI.</t>
  </si>
  <si>
    <t>Tenlastename van het mali door de verzekeringsinstelling (eigen inbreng)</t>
  </si>
  <si>
    <t>XXVII.</t>
  </si>
  <si>
    <t>Tenlastename van het mali door andere VI's ingevolge collectieve mutatie</t>
  </si>
  <si>
    <t>AANPASSING VAN HET RESULTAAT VAN EEN VORIG BOEKJAAR</t>
  </si>
  <si>
    <t>XXX.</t>
  </si>
  <si>
    <t>Boekjaar waarvan het resultaat wordt aangepast</t>
  </si>
  <si>
    <t>XXXI.</t>
  </si>
  <si>
    <t xml:space="preserve">Voorlopig boni (+) / mali (-) van het betreffende boekjaar  </t>
  </si>
  <si>
    <t>(-)(+)</t>
  </si>
  <si>
    <t>XXXII.</t>
  </si>
  <si>
    <t>Definitief boni (+) / mali (-) van het betreffende boekjaar</t>
  </si>
  <si>
    <t>XXXIII.</t>
  </si>
  <si>
    <t>Aanpassing van het resultaat (rubriek XXXII - rubriek XXXI)</t>
  </si>
  <si>
    <t>693/793</t>
  </si>
  <si>
    <t xml:space="preserve">VERWERKING VAN HET AANGEPASTE RESULTAAT </t>
  </si>
  <si>
    <t>XXXIV.</t>
  </si>
  <si>
    <t>XXXV.</t>
  </si>
  <si>
    <t>XXXVI.</t>
  </si>
  <si>
    <t>XXXVII.</t>
  </si>
  <si>
    <t>XXXVIII.</t>
  </si>
  <si>
    <t>XXXIX.</t>
  </si>
  <si>
    <t>XXXX.</t>
  </si>
  <si>
    <t>XXXXI.</t>
  </si>
  <si>
    <t>XXXXII.</t>
  </si>
  <si>
    <t>XXXXIII.</t>
  </si>
  <si>
    <t>C. RESULTATENREKENING VAN DE ADMINISTRATIEKOSTEN INZAKE DE VERPLICHTE</t>
  </si>
  <si>
    <t>VERZEKERING VOOR GENEESKUNDIGE VERZORGING EN UITKERINGEN</t>
  </si>
  <si>
    <t>WERKINGSRESULTATEN</t>
  </si>
  <si>
    <t>Vergoeding voor administratiekosten verplichte verzekering</t>
  </si>
  <si>
    <t>Diensten en diverse goederen en kosten</t>
  </si>
  <si>
    <t>Bezoldigingen, sociale lasten, pensioenen</t>
  </si>
  <si>
    <t>Afschrijvingen en waardeverminderingen op oprichtingskosten</t>
  </si>
  <si>
    <t>630, 6391</t>
  </si>
  <si>
    <t>en op immateriële en materiële vaste activa</t>
  </si>
  <si>
    <t>Waardeverminderingen op vlottende activa</t>
  </si>
  <si>
    <t>631/3, 6392</t>
  </si>
  <si>
    <t>XV.</t>
  </si>
  <si>
    <t>Overige bedrijfsopbrengsten</t>
  </si>
  <si>
    <t>A. Aanrekening van werkingskosten aan derden</t>
  </si>
  <si>
    <t>732/9</t>
  </si>
  <si>
    <t>B. Overige bedrijfsopbrengsten</t>
  </si>
  <si>
    <t>Overige bedrijfskosten</t>
  </si>
  <si>
    <t>641/8</t>
  </si>
  <si>
    <t>Aandeel in de gemeenschappelijke werkingskosten</t>
  </si>
  <si>
    <t>A. ten bate van de verplichte verzekering</t>
  </si>
  <si>
    <t xml:space="preserve">B. ten laste van de verplichte verzekering </t>
  </si>
  <si>
    <t>FINANCIELE RESULTATEN</t>
  </si>
  <si>
    <t>Financiële opbrengsten</t>
  </si>
  <si>
    <t>Financiële kosten</t>
  </si>
  <si>
    <t>Uitzonderlijke opbrengsten</t>
  </si>
  <si>
    <t>A. Overdracht om niet van vermogen door derden</t>
  </si>
  <si>
    <t>B. Overige uitzonderlijke opbrengsten</t>
  </si>
  <si>
    <t>763, 769</t>
  </si>
  <si>
    <t>Uitzonderlijke kosten</t>
  </si>
  <si>
    <t>Uitzonderlijke resultaten (XXI tot XXII)</t>
  </si>
  <si>
    <t>72/66</t>
  </si>
  <si>
    <t>XXIII. RESULTAAT VAN HET BOEKJAAR</t>
  </si>
  <si>
    <t>Verplichte verzekering</t>
  </si>
  <si>
    <t xml:space="preserve">Sectie 1 : Balans - Passief </t>
  </si>
  <si>
    <t>I. A. Bijzonder reservefonds</t>
  </si>
  <si>
    <t>V.I.</t>
  </si>
  <si>
    <t>Totaal</t>
  </si>
  <si>
    <t>Sectie 2 : Resultatenrekening</t>
  </si>
  <si>
    <t>A.1. Uitkeringen : Uitgaven en ontvangsten voor rekening van het RIZIV</t>
  </si>
  <si>
    <t>I. Primaire arbeidsongeschiktheid</t>
  </si>
  <si>
    <t>II. Moederschapsuitkeringen</t>
  </si>
  <si>
    <t>III. Invaliditeit</t>
  </si>
  <si>
    <t>B. Geneeskundige verzorging : Resultatenrekening</t>
  </si>
  <si>
    <t>Kosten van de verzekeringsinstelling</t>
  </si>
  <si>
    <t>VI. Geneeskundige verzorging</t>
  </si>
  <si>
    <t>VIII. Ziekenhuistwaalfden</t>
  </si>
  <si>
    <t>C. Resultatenrekening van de administratiekosten inzake de verplichte verzekering voor geneeskundige verzorgingen uitkeringen</t>
  </si>
  <si>
    <t>IX. Vergoeding voor administratiekosten verplichte verzekering</t>
  </si>
  <si>
    <t>XXIII. Boni (+), mali (-) van het boekjaar</t>
  </si>
  <si>
    <t>Balans - passief</t>
  </si>
  <si>
    <t>Uitkeringen</t>
  </si>
  <si>
    <t>GV - ontvangsten voor RIZIV</t>
  </si>
  <si>
    <t xml:space="preserve">C. RESULTATENREKENING VAN DE ADMINISTRATIEKOSTEN INZAKE DE VERPLICHTE </t>
  </si>
  <si>
    <t>Resultatenrekening AK</t>
  </si>
  <si>
    <t>Verplichte verzekering : belangrijkste rubrieken van de jaarrekening per verzekeringsinstelling</t>
  </si>
  <si>
    <t xml:space="preserve"> Boni (+)/mali (-) van het boekjaar geneeskundige verzorging (rubrieken XVI en XIX)</t>
  </si>
  <si>
    <t>Opbrengsten van de verzekeringsinstelling</t>
  </si>
  <si>
    <t>Aanpassing van het resultaat van een vorig boekjaar</t>
  </si>
  <si>
    <t>Verwerking van het aangepaste resultaat</t>
  </si>
  <si>
    <t>Balans - actief</t>
  </si>
  <si>
    <t>Boni / mali</t>
  </si>
  <si>
    <t>Uitsplitsing per VI</t>
  </si>
  <si>
    <t>Klik voor het openen van het gewenste tabblad met de globalisatie op onderstaande link.</t>
  </si>
  <si>
    <t xml:space="preserve">     Voor detail per VI: klik op de link in kolom I</t>
  </si>
  <si>
    <t xml:space="preserve">Voor detail per VI: klik op de link in kolom E  </t>
  </si>
  <si>
    <t>Voor detail per VI: klik op de link in kolom D</t>
  </si>
  <si>
    <t>Voor detail van de boni / mali per VI: klik op de link in kolom D</t>
  </si>
  <si>
    <t xml:space="preserve">     VERZEKERING VOOR GENEESKUNDIGE VERZORGING EN UITKERINGEN</t>
  </si>
  <si>
    <t>De belangrijkste rubrieken van bovenvermelde schema's zijn tevens uitgesplitst per verzekeringsinstelling (VI) in het laatste tabblad 'Uitsplitsing per VI'.</t>
  </si>
  <si>
    <t>Benaming van de verzekeringsinstellingen:</t>
  </si>
  <si>
    <t>Landsbond der Christelijke Mutualiteiten</t>
  </si>
  <si>
    <t>Landsbond van de Neutrale Ziekenfondsen</t>
  </si>
  <si>
    <t>Nationaal Verbond van Socialistische Mutualiteiten</t>
  </si>
  <si>
    <t>Landsbond van Liberale Mutualiteiten</t>
  </si>
  <si>
    <t>Landsbond van de Onafhankelijke Ziekenfondsen</t>
  </si>
  <si>
    <t>Hulpkas voor Ziekte- en Invaliditeitsverzekering</t>
  </si>
  <si>
    <t>Hieronder volgt een overzicht van de verzekeringsinstellingen:</t>
  </si>
  <si>
    <t>100 - Landsbond der Christelijke Mutualiteiten</t>
  </si>
  <si>
    <t>200 - Landsbond van de Neutrale Ziekenfondsen</t>
  </si>
  <si>
    <t>300 - Nationaal Verbond van Socialistische Mutualiteiten</t>
  </si>
  <si>
    <t>400 - Landsbond van Liberale Mutualiteiten</t>
  </si>
  <si>
    <t>500 - Landsbond van de Onafhankelijke Ziekenfondsen</t>
  </si>
  <si>
    <t>600 - Hulpkas voor Ziekte- en Invaliditeitsverzekering</t>
  </si>
  <si>
    <t>Kas der Geneeskundige Verzorging van HR Rail</t>
  </si>
  <si>
    <t>900 - Kas der Geneeskundige Verzorging van HR Rail</t>
  </si>
  <si>
    <r>
      <t>Oprichtingskosten</t>
    </r>
    <r>
      <rPr>
        <vertAlign val="superscript"/>
        <sz val="10"/>
        <rFont val="Calibri"/>
        <family val="2"/>
        <scheme val="minor"/>
      </rPr>
      <t xml:space="preserve"> (1)</t>
    </r>
  </si>
  <si>
    <r>
      <t>Immateriële vaste activa</t>
    </r>
    <r>
      <rPr>
        <vertAlign val="superscript"/>
        <sz val="10"/>
        <rFont val="Calibri"/>
        <family val="2"/>
        <scheme val="minor"/>
      </rPr>
      <t xml:space="preserve"> (1)</t>
    </r>
  </si>
  <si>
    <r>
      <t xml:space="preserve">Materiële vaste activa </t>
    </r>
    <r>
      <rPr>
        <vertAlign val="superscript"/>
        <sz val="10"/>
        <rFont val="Calibri"/>
        <family val="2"/>
        <scheme val="minor"/>
      </rPr>
      <t>(1)</t>
    </r>
  </si>
  <si>
    <r>
      <t xml:space="preserve">Financiële vaste activa </t>
    </r>
    <r>
      <rPr>
        <vertAlign val="superscript"/>
        <sz val="10"/>
        <rFont val="Calibri"/>
        <family val="2"/>
        <scheme val="minor"/>
      </rPr>
      <t>(1)</t>
    </r>
  </si>
  <si>
    <r>
      <t xml:space="preserve">Voorraden </t>
    </r>
    <r>
      <rPr>
        <vertAlign val="superscript"/>
        <sz val="10"/>
        <color indexed="8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</si>
  <si>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Gefinancierd door de reserve administratiekosten (post 1399) of door derden.</t>
    </r>
  </si>
  <si>
    <r>
      <t xml:space="preserve">B. Reserve administratiekosten 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</si>
  <si>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In de mate waarin de reserve in de boekhouding van de verplichte verzekering voor geneeskundige verzorging</t>
    </r>
  </si>
  <si>
    <r>
      <t>Boni (+), Mali (-) van het boekjaar</t>
    </r>
    <r>
      <rPr>
        <b/>
        <vertAlign val="superscript"/>
        <sz val="10"/>
        <rFont val="Calibri"/>
        <family val="2"/>
        <scheme val="minor"/>
      </rPr>
      <t xml:space="preserve"> (1)</t>
    </r>
  </si>
  <si>
    <t>In de schema's zelf is bij deze rubrieken een link toegevoegd die leidt naar de uitsplitsing per VI in dit tabblad.</t>
  </si>
  <si>
    <t>A. Meerwaarden op de realisatie van materiële vaste activa</t>
  </si>
  <si>
    <t>B. Overdracht om niet van vermogen door derden</t>
  </si>
  <si>
    <t>Niet-recurrente bedrijfsopbrengsten (vanaf 2015)</t>
  </si>
  <si>
    <t>A. Minderwaarden op de realisatie van materiële vaste activa</t>
  </si>
  <si>
    <t>B. Overige niet-recurrente bedrijfskosten</t>
  </si>
  <si>
    <t>C .Overige niet-recurrente bedrijfsopbrengsten</t>
  </si>
  <si>
    <t>Niet-recurrente bedrijfskosten (vanaf 2015)</t>
  </si>
  <si>
    <t xml:space="preserve">XXIII. </t>
  </si>
  <si>
    <t>Niet-recurrente financiële opbrengsten (vanaf 2015)</t>
  </si>
  <si>
    <t>Niet-recurrente financiële kosten (vanaf 2015)</t>
  </si>
  <si>
    <t>C. Uitgaven ten laste van de gemeenschappen en gewesten (vanaf 2015)</t>
  </si>
  <si>
    <t>71241/3</t>
  </si>
  <si>
    <t>B. Toelagen van de gemeenschappen en gewesten (rubrieken VI.C en VIII.B)</t>
  </si>
  <si>
    <t xml:space="preserve">1. Waals Gewest </t>
  </si>
  <si>
    <t>2. Vlaamse Gemeenschap</t>
  </si>
  <si>
    <t>3. Duitstalige Gemeenschap</t>
  </si>
  <si>
    <t>4. Gemeenschappelijke Gemeenschapscommissie</t>
  </si>
  <si>
    <t>5. Franse Gemeenschapscommissie</t>
  </si>
  <si>
    <t>6. Vlaamse Gemeenschapscommissie</t>
  </si>
  <si>
    <t>7. Franse Gemeenschap</t>
  </si>
  <si>
    <t>Toelagen</t>
  </si>
  <si>
    <t>B. Uitgaven ten laste van de gemeenschappen en gewesten</t>
  </si>
  <si>
    <t>A. Federale uitgaven (vanaf 2015)</t>
  </si>
  <si>
    <t>A. Toelagen van de FOD Volksgezondheid (rubriek XIV) (vanaf 2015)</t>
  </si>
  <si>
    <t>UITZONDERLIJKE RESULTATEN (tot en met 2014)</t>
  </si>
  <si>
    <t>72/666</t>
  </si>
  <si>
    <t>75/669</t>
  </si>
  <si>
    <t>Werkingsresultaten (IX tot XIX)</t>
  </si>
  <si>
    <t>72/669</t>
  </si>
  <si>
    <t>Financiële resultaten (XXI tot XXIV)</t>
  </si>
  <si>
    <t>Resultatenrekening 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</si>
</sst>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5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rgb="FF0070C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70C0"/>
      <name val="Calibri"/>
      <family val="2"/>
      <scheme val="minor"/>
    </font>
    <font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</cellStyleXfs>
  <cellXfs count="390">
    <xf numFmtId="0" fontId="0" fillId="0" borderId="0" xfId="0"/>
    <xf numFmtId="0" fontId="4" fillId="0" borderId="11" xfId="2" quotePrefix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0" xfId="2" quotePrefix="1" applyFont="1" applyBorder="1" applyAlignment="1">
      <alignment horizontal="right"/>
    </xf>
    <xf numFmtId="0" fontId="4" fillId="0" borderId="11" xfId="2" quotePrefix="1" applyFont="1" applyBorder="1" applyAlignment="1">
      <alignment horizontal="center"/>
    </xf>
    <xf numFmtId="0" fontId="4" fillId="0" borderId="14" xfId="2" quotePrefix="1" applyFont="1" applyBorder="1" applyAlignment="1">
      <alignment horizontal="right"/>
    </xf>
    <xf numFmtId="0" fontId="4" fillId="0" borderId="0" xfId="2" quotePrefix="1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2" fillId="0" borderId="0" xfId="2" quotePrefix="1"/>
    <xf numFmtId="0" fontId="12" fillId="0" borderId="0" xfId="0" applyFont="1" applyAlignment="1">
      <alignment vertical="center"/>
    </xf>
    <xf numFmtId="0" fontId="13" fillId="0" borderId="0" xfId="1" applyFont="1" applyAlignment="1">
      <alignment horizontal="left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0" fontId="15" fillId="0" borderId="0" xfId="1" applyFont="1" applyAlignment="1">
      <alignment horizontal="left" vertical="center" wrapText="1"/>
    </xf>
    <xf numFmtId="0" fontId="2" fillId="0" borderId="0" xfId="2"/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1" applyFont="1" applyAlignment="1">
      <alignment horizontal="left" vertical="top"/>
    </xf>
    <xf numFmtId="0" fontId="2" fillId="0" borderId="0" xfId="2" applyAlignment="1">
      <alignment horizontal="left"/>
    </xf>
    <xf numFmtId="0" fontId="13" fillId="0" borderId="0" xfId="1" applyFont="1" applyAlignment="1">
      <alignment horizontal="center" vertical="top"/>
    </xf>
    <xf numFmtId="0" fontId="2" fillId="0" borderId="0" xfId="2" quotePrefix="1" applyAlignment="1">
      <alignment horizontal="left" vertical="center" wrapText="1"/>
    </xf>
    <xf numFmtId="0" fontId="0" fillId="0" borderId="0" xfId="0" quotePrefix="1"/>
    <xf numFmtId="0" fontId="17" fillId="0" borderId="0" xfId="1" applyFont="1" applyAlignment="1">
      <alignment horizontal="left"/>
    </xf>
    <xf numFmtId="0" fontId="15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2" fillId="0" borderId="0" xfId="2" quotePrefix="1" applyBorder="1"/>
    <xf numFmtId="0" fontId="18" fillId="0" borderId="0" xfId="1" applyFont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1" applyFont="1"/>
    <xf numFmtId="0" fontId="22" fillId="0" borderId="0" xfId="1" applyFont="1"/>
    <xf numFmtId="0" fontId="23" fillId="0" borderId="0" xfId="1" applyFont="1"/>
    <xf numFmtId="0" fontId="22" fillId="3" borderId="0" xfId="1" applyFont="1" applyFill="1"/>
    <xf numFmtId="0" fontId="24" fillId="0" borderId="0" xfId="1" applyFont="1" applyAlignment="1">
      <alignment horizontal="centerContinuous"/>
    </xf>
    <xf numFmtId="0" fontId="22" fillId="0" borderId="0" xfId="1" applyFont="1" applyAlignment="1">
      <alignment horizontal="centerContinuous"/>
    </xf>
    <xf numFmtId="0" fontId="22" fillId="3" borderId="0" xfId="1" applyFont="1" applyFill="1" applyAlignment="1">
      <alignment horizontal="centerContinuous"/>
    </xf>
    <xf numFmtId="0" fontId="22" fillId="0" borderId="0" xfId="1" applyFont="1" applyAlignment="1">
      <alignment vertical="top"/>
    </xf>
    <xf numFmtId="0" fontId="17" fillId="0" borderId="1" xfId="1" applyFont="1" applyBorder="1" applyAlignment="1">
      <alignment horizontal="left"/>
    </xf>
    <xf numFmtId="0" fontId="24" fillId="0" borderId="2" xfId="1" applyFont="1" applyBorder="1" applyAlignment="1">
      <alignment horizontal="centerContinuous"/>
    </xf>
    <xf numFmtId="0" fontId="22" fillId="0" borderId="2" xfId="1" applyFont="1" applyBorder="1" applyAlignment="1">
      <alignment horizontal="centerContinuous"/>
    </xf>
    <xf numFmtId="0" fontId="22" fillId="0" borderId="3" xfId="1" applyFont="1" applyBorder="1" applyAlignment="1">
      <alignment horizontal="centerContinuous"/>
    </xf>
    <xf numFmtId="0" fontId="17" fillId="0" borderId="4" xfId="1" applyFont="1" applyBorder="1" applyAlignment="1">
      <alignment horizontal="center"/>
    </xf>
    <xf numFmtId="0" fontId="17" fillId="3" borderId="4" xfId="1" applyFont="1" applyFill="1" applyBorder="1" applyAlignment="1">
      <alignment horizontal="center"/>
    </xf>
    <xf numFmtId="0" fontId="22" fillId="0" borderId="5" xfId="1" applyFont="1" applyBorder="1"/>
    <xf numFmtId="0" fontId="22" fillId="0" borderId="6" xfId="1" applyFont="1" applyBorder="1"/>
    <xf numFmtId="0" fontId="22" fillId="0" borderId="7" xfId="1" applyFont="1" applyBorder="1"/>
    <xf numFmtId="0" fontId="17" fillId="0" borderId="8" xfId="1" applyFont="1" applyBorder="1" applyAlignment="1">
      <alignment horizontal="center"/>
    </xf>
    <xf numFmtId="0" fontId="17" fillId="0" borderId="8" xfId="1" applyFont="1" applyBorder="1"/>
    <xf numFmtId="0" fontId="17" fillId="3" borderId="8" xfId="1" applyFont="1" applyFill="1" applyBorder="1"/>
    <xf numFmtId="0" fontId="13" fillId="0" borderId="9" xfId="1" applyFont="1" applyBorder="1" applyAlignment="1">
      <alignment horizontal="centerContinuous"/>
    </xf>
    <xf numFmtId="0" fontId="17" fillId="0" borderId="10" xfId="1" applyFont="1" applyBorder="1" applyAlignment="1">
      <alignment horizontal="center" vertical="top"/>
    </xf>
    <xf numFmtId="4" fontId="17" fillId="0" borderId="10" xfId="1" applyNumberFormat="1" applyFont="1" applyBorder="1"/>
    <xf numFmtId="4" fontId="17" fillId="3" borderId="10" xfId="1" applyNumberFormat="1" applyFont="1" applyFill="1" applyBorder="1"/>
    <xf numFmtId="0" fontId="22" fillId="0" borderId="9" xfId="1" quotePrefix="1" applyFont="1" applyBorder="1" applyAlignment="1">
      <alignment horizontal="left"/>
    </xf>
    <xf numFmtId="0" fontId="22" fillId="0" borderId="0" xfId="1" applyFont="1" applyAlignment="1">
      <alignment horizontal="left"/>
    </xf>
    <xf numFmtId="0" fontId="22" fillId="0" borderId="11" xfId="1" applyFont="1" applyBorder="1"/>
    <xf numFmtId="0" fontId="22" fillId="0" borderId="9" xfId="1" applyFont="1" applyBorder="1" applyAlignment="1">
      <alignment horizontal="center"/>
    </xf>
    <xf numFmtId="2" fontId="22" fillId="0" borderId="10" xfId="1" applyNumberFormat="1" applyFont="1" applyBorder="1"/>
    <xf numFmtId="2" fontId="22" fillId="3" borderId="10" xfId="1" applyNumberFormat="1" applyFont="1" applyFill="1" applyBorder="1"/>
    <xf numFmtId="0" fontId="22" fillId="0" borderId="0" xfId="1" quotePrefix="1" applyFont="1" applyAlignment="1">
      <alignment horizontal="left"/>
    </xf>
    <xf numFmtId="4" fontId="22" fillId="0" borderId="10" xfId="1" applyNumberFormat="1" applyFont="1" applyBorder="1"/>
    <xf numFmtId="4" fontId="22" fillId="3" borderId="10" xfId="1" applyNumberFormat="1" applyFont="1" applyFill="1" applyBorder="1"/>
    <xf numFmtId="0" fontId="22" fillId="0" borderId="9" xfId="1" applyFont="1" applyBorder="1"/>
    <xf numFmtId="0" fontId="22" fillId="0" borderId="11" xfId="1" applyFont="1" applyBorder="1" applyAlignment="1">
      <alignment horizontal="centerContinuous"/>
    </xf>
    <xf numFmtId="0" fontId="17" fillId="0" borderId="9" xfId="1" applyFont="1" applyBorder="1" applyAlignment="1">
      <alignment horizontal="center"/>
    </xf>
    <xf numFmtId="0" fontId="26" fillId="0" borderId="9" xfId="1" quotePrefix="1" applyFont="1" applyBorder="1" applyAlignment="1">
      <alignment horizontal="left"/>
    </xf>
    <xf numFmtId="0" fontId="26" fillId="0" borderId="0" xfId="1" quotePrefix="1" applyFont="1" applyAlignment="1">
      <alignment horizontal="left"/>
    </xf>
    <xf numFmtId="0" fontId="26" fillId="0" borderId="0" xfId="1" applyFont="1"/>
    <xf numFmtId="0" fontId="26" fillId="0" borderId="11" xfId="1" applyFont="1" applyBorder="1"/>
    <xf numFmtId="0" fontId="26" fillId="0" borderId="9" xfId="1" applyFont="1" applyBorder="1" applyAlignment="1">
      <alignment horizontal="center"/>
    </xf>
    <xf numFmtId="4" fontId="26" fillId="3" borderId="10" xfId="1" applyNumberFormat="1" applyFont="1" applyFill="1" applyBorder="1"/>
    <xf numFmtId="0" fontId="23" fillId="0" borderId="9" xfId="1" applyFont="1" applyBorder="1"/>
    <xf numFmtId="0" fontId="28" fillId="0" borderId="0" xfId="1" applyFont="1"/>
    <xf numFmtId="0" fontId="28" fillId="0" borderId="0" xfId="1" quotePrefix="1" applyFont="1" applyAlignment="1">
      <alignment horizontal="left"/>
    </xf>
    <xf numFmtId="0" fontId="23" fillId="0" borderId="11" xfId="1" applyFont="1" applyBorder="1"/>
    <xf numFmtId="0" fontId="23" fillId="0" borderId="9" xfId="1" applyFont="1" applyBorder="1" applyAlignment="1">
      <alignment horizontal="center"/>
    </xf>
    <xf numFmtId="4" fontId="23" fillId="0" borderId="10" xfId="1" applyNumberFormat="1" applyFont="1" applyBorder="1"/>
    <xf numFmtId="4" fontId="23" fillId="3" borderId="10" xfId="1" applyNumberFormat="1" applyFont="1" applyFill="1" applyBorder="1"/>
    <xf numFmtId="0" fontId="28" fillId="0" borderId="0" xfId="1" quotePrefix="1" applyFont="1"/>
    <xf numFmtId="2" fontId="23" fillId="2" borderId="10" xfId="1" applyNumberFormat="1" applyFont="1" applyFill="1" applyBorder="1"/>
    <xf numFmtId="0" fontId="23" fillId="0" borderId="10" xfId="1" applyFont="1" applyBorder="1"/>
    <xf numFmtId="0" fontId="23" fillId="3" borderId="11" xfId="1" applyFont="1" applyFill="1" applyBorder="1"/>
    <xf numFmtId="0" fontId="28" fillId="0" borderId="0" xfId="1" applyFont="1" applyAlignment="1">
      <alignment horizontal="left"/>
    </xf>
    <xf numFmtId="0" fontId="22" fillId="0" borderId="10" xfId="1" applyFont="1" applyBorder="1"/>
    <xf numFmtId="0" fontId="22" fillId="3" borderId="10" xfId="1" applyFont="1" applyFill="1" applyBorder="1"/>
    <xf numFmtId="0" fontId="22" fillId="0" borderId="5" xfId="1" applyFont="1" applyBorder="1" applyAlignment="1">
      <alignment horizontal="center"/>
    </xf>
    <xf numFmtId="0" fontId="22" fillId="0" borderId="8" xfId="1" applyFont="1" applyBorder="1"/>
    <xf numFmtId="0" fontId="22" fillId="3" borderId="8" xfId="1" applyFont="1" applyFill="1" applyBorder="1"/>
    <xf numFmtId="0" fontId="11" fillId="0" borderId="1" xfId="1" applyFont="1" applyBorder="1" applyAlignment="1">
      <alignment horizontal="centerContinuous"/>
    </xf>
    <xf numFmtId="0" fontId="17" fillId="0" borderId="2" xfId="1" applyFont="1" applyBorder="1" applyAlignment="1">
      <alignment horizontal="centerContinuous"/>
    </xf>
    <xf numFmtId="4" fontId="17" fillId="0" borderId="4" xfId="1" applyNumberFormat="1" applyFont="1" applyBorder="1"/>
    <xf numFmtId="4" fontId="17" fillId="3" borderId="4" xfId="1" applyNumberFormat="1" applyFont="1" applyFill="1" applyBorder="1"/>
    <xf numFmtId="0" fontId="17" fillId="0" borderId="12" xfId="1" applyFont="1" applyBorder="1" applyAlignment="1">
      <alignment horizontal="centerContinuous"/>
    </xf>
    <xf numFmtId="0" fontId="17" fillId="0" borderId="13" xfId="1" applyFont="1" applyBorder="1" applyAlignment="1">
      <alignment horizontal="centerContinuous"/>
    </xf>
    <xf numFmtId="0" fontId="22" fillId="0" borderId="12" xfId="1" applyFont="1" applyBorder="1" applyAlignment="1">
      <alignment horizontal="center"/>
    </xf>
    <xf numFmtId="0" fontId="17" fillId="3" borderId="14" xfId="1" applyFont="1" applyFill="1" applyBorder="1"/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9" fillId="0" borderId="3" xfId="1" applyFont="1" applyBorder="1" applyAlignment="1">
      <alignment horizontal="right"/>
    </xf>
    <xf numFmtId="0" fontId="29" fillId="0" borderId="7" xfId="1" applyFont="1" applyBorder="1" applyAlignment="1">
      <alignment horizontal="right"/>
    </xf>
    <xf numFmtId="0" fontId="13" fillId="0" borderId="1" xfId="1" applyFont="1" applyBorder="1" applyAlignment="1">
      <alignment horizontal="centerContinuous"/>
    </xf>
    <xf numFmtId="0" fontId="17" fillId="0" borderId="1" xfId="1" applyFont="1" applyBorder="1" applyAlignment="1">
      <alignment horizontal="center"/>
    </xf>
    <xf numFmtId="0" fontId="4" fillId="0" borderId="0" xfId="2" quotePrefix="1" applyFont="1" applyAlignment="1"/>
    <xf numFmtId="0" fontId="30" fillId="0" borderId="0" xfId="1" quotePrefix="1" applyFont="1" applyAlignment="1">
      <alignment horizontal="left"/>
    </xf>
    <xf numFmtId="0" fontId="23" fillId="0" borderId="0" xfId="1" quotePrefix="1" applyFont="1" applyAlignment="1">
      <alignment horizontal="left"/>
    </xf>
    <xf numFmtId="0" fontId="23" fillId="0" borderId="0" xfId="1" applyFont="1" applyAlignment="1">
      <alignment horizontal="left"/>
    </xf>
    <xf numFmtId="0" fontId="23" fillId="0" borderId="0" xfId="1" applyFont="1" applyAlignment="1">
      <alignment vertical="top"/>
    </xf>
    <xf numFmtId="2" fontId="23" fillId="0" borderId="10" xfId="1" applyNumberFormat="1" applyFont="1" applyBorder="1"/>
    <xf numFmtId="2" fontId="23" fillId="3" borderId="10" xfId="1" applyNumberFormat="1" applyFont="1" applyFill="1" applyBorder="1"/>
    <xf numFmtId="0" fontId="28" fillId="0" borderId="0" xfId="1" applyFont="1" applyAlignment="1">
      <alignment vertical="top"/>
    </xf>
    <xf numFmtId="0" fontId="22" fillId="0" borderId="0" xfId="1" quotePrefix="1" applyFont="1"/>
    <xf numFmtId="0" fontId="22" fillId="0" borderId="5" xfId="1" quotePrefix="1" applyFont="1" applyBorder="1" applyAlignment="1">
      <alignment horizontal="left"/>
    </xf>
    <xf numFmtId="0" fontId="22" fillId="0" borderId="6" xfId="1" quotePrefix="1" applyFont="1" applyBorder="1" applyAlignment="1">
      <alignment horizontal="left"/>
    </xf>
    <xf numFmtId="0" fontId="22" fillId="0" borderId="8" xfId="1" applyFont="1" applyBorder="1" applyAlignment="1">
      <alignment horizontal="center"/>
    </xf>
    <xf numFmtId="0" fontId="11" fillId="0" borderId="9" xfId="1" applyFont="1" applyBorder="1" applyAlignment="1">
      <alignment horizontal="centerContinuous"/>
    </xf>
    <xf numFmtId="0" fontId="17" fillId="0" borderId="0" xfId="1" applyFont="1" applyAlignment="1">
      <alignment horizontal="centerContinuous"/>
    </xf>
    <xf numFmtId="0" fontId="22" fillId="0" borderId="12" xfId="1" applyFont="1" applyBorder="1" applyAlignment="1">
      <alignment horizontal="centerContinuous" vertical="center"/>
    </xf>
    <xf numFmtId="0" fontId="22" fillId="0" borderId="13" xfId="1" applyFont="1" applyBorder="1" applyAlignment="1">
      <alignment horizontal="centerContinuous" vertical="center"/>
    </xf>
    <xf numFmtId="0" fontId="22" fillId="0" borderId="12" xfId="1" applyFont="1" applyBorder="1" applyAlignment="1">
      <alignment horizontal="center" vertical="center"/>
    </xf>
    <xf numFmtId="0" fontId="22" fillId="0" borderId="14" xfId="1" applyFont="1" applyBorder="1"/>
    <xf numFmtId="0" fontId="3" fillId="0" borderId="3" xfId="0" applyFont="1" applyBorder="1"/>
    <xf numFmtId="0" fontId="2" fillId="0" borderId="11" xfId="2" applyBorder="1" applyAlignment="1">
      <alignment horizontal="right" vertical="center" wrapText="1"/>
    </xf>
    <xf numFmtId="0" fontId="31" fillId="0" borderId="0" xfId="1" applyFont="1"/>
    <xf numFmtId="0" fontId="31" fillId="3" borderId="0" xfId="1" applyFont="1" applyFill="1"/>
    <xf numFmtId="49" fontId="22" fillId="0" borderId="0" xfId="1" applyNumberFormat="1" applyFont="1"/>
    <xf numFmtId="49" fontId="22" fillId="0" borderId="0" xfId="1" applyNumberFormat="1" applyFont="1" applyAlignment="1">
      <alignment horizontal="right"/>
    </xf>
    <xf numFmtId="164" fontId="22" fillId="0" borderId="0" xfId="1" applyNumberFormat="1" applyFont="1" applyAlignment="1">
      <alignment horizontal="right"/>
    </xf>
    <xf numFmtId="164" fontId="22" fillId="0" borderId="0" xfId="1" applyNumberFormat="1" applyFont="1"/>
    <xf numFmtId="0" fontId="32" fillId="0" borderId="0" xfId="1" applyFont="1"/>
    <xf numFmtId="0" fontId="17" fillId="0" borderId="0" xfId="1" applyFont="1"/>
    <xf numFmtId="0" fontId="24" fillId="0" borderId="0" xfId="1" applyFont="1"/>
    <xf numFmtId="49" fontId="17" fillId="0" borderId="0" xfId="1" applyNumberFormat="1" applyFont="1" applyAlignment="1">
      <alignment horizontal="right"/>
    </xf>
    <xf numFmtId="0" fontId="17" fillId="3" borderId="0" xfId="1" applyFont="1" applyFill="1" applyAlignment="1">
      <alignment horizontal="right"/>
    </xf>
    <xf numFmtId="0" fontId="17" fillId="0" borderId="0" xfId="1" applyFont="1" applyAlignment="1">
      <alignment horizontal="right"/>
    </xf>
    <xf numFmtId="0" fontId="22" fillId="0" borderId="2" xfId="1" applyFont="1" applyBorder="1" applyAlignment="1">
      <alignment horizontal="right"/>
    </xf>
    <xf numFmtId="0" fontId="33" fillId="0" borderId="3" xfId="1" applyFont="1" applyBorder="1" applyAlignment="1">
      <alignment horizontal="right"/>
    </xf>
    <xf numFmtId="0" fontId="22" fillId="0" borderId="4" xfId="1" applyFont="1" applyBorder="1" applyAlignment="1">
      <alignment horizontal="centerContinuous"/>
    </xf>
    <xf numFmtId="0" fontId="22" fillId="0" borderId="4" xfId="1" applyFont="1" applyBorder="1" applyAlignment="1">
      <alignment horizontal="center"/>
    </xf>
    <xf numFmtId="0" fontId="22" fillId="0" borderId="6" xfId="1" applyFont="1" applyBorder="1" applyAlignment="1">
      <alignment horizontal="right"/>
    </xf>
    <xf numFmtId="4" fontId="22" fillId="0" borderId="4" xfId="1" quotePrefix="1" applyNumberFormat="1" applyFont="1" applyBorder="1" applyAlignment="1">
      <alignment horizontal="right"/>
    </xf>
    <xf numFmtId="0" fontId="34" fillId="0" borderId="0" xfId="1" applyFont="1"/>
    <xf numFmtId="0" fontId="22" fillId="0" borderId="9" xfId="1" applyFont="1" applyBorder="1" applyAlignment="1">
      <alignment vertical="center" wrapText="1"/>
    </xf>
    <xf numFmtId="0" fontId="26" fillId="0" borderId="0" xfId="1" applyFont="1" applyAlignment="1">
      <alignment vertical="center"/>
    </xf>
    <xf numFmtId="0" fontId="35" fillId="0" borderId="0" xfId="1" applyFont="1" applyAlignment="1">
      <alignment vertical="center" wrapText="1"/>
    </xf>
    <xf numFmtId="4" fontId="22" fillId="0" borderId="10" xfId="1" quotePrefix="1" applyNumberFormat="1" applyFont="1" applyBorder="1" applyAlignment="1">
      <alignment horizontal="right"/>
    </xf>
    <xf numFmtId="4" fontId="22" fillId="3" borderId="10" xfId="1" quotePrefix="1" applyNumberFormat="1" applyFont="1" applyFill="1" applyBorder="1" applyAlignment="1">
      <alignment horizontal="right"/>
    </xf>
    <xf numFmtId="0" fontId="35" fillId="0" borderId="0" xfId="1" applyFont="1"/>
    <xf numFmtId="0" fontId="26" fillId="0" borderId="0" xfId="1" quotePrefix="1" applyFont="1" applyAlignment="1">
      <alignment horizontal="center"/>
    </xf>
    <xf numFmtId="0" fontId="22" fillId="0" borderId="0" xfId="1" applyFont="1" applyAlignment="1">
      <alignment vertical="center"/>
    </xf>
    <xf numFmtId="0" fontId="34" fillId="0" borderId="0" xfId="1" applyFont="1" applyAlignment="1">
      <alignment vertical="center" wrapText="1"/>
    </xf>
    <xf numFmtId="0" fontId="22" fillId="0" borderId="0" xfId="1" quotePrefix="1" applyFont="1" applyAlignment="1">
      <alignment horizontal="center"/>
    </xf>
    <xf numFmtId="0" fontId="36" fillId="0" borderId="5" xfId="1" applyFont="1" applyBorder="1"/>
    <xf numFmtId="0" fontId="26" fillId="0" borderId="6" xfId="1" applyFont="1" applyBorder="1"/>
    <xf numFmtId="0" fontId="26" fillId="0" borderId="6" xfId="1" quotePrefix="1" applyFont="1" applyBorder="1" applyAlignment="1">
      <alignment horizontal="center"/>
    </xf>
    <xf numFmtId="0" fontId="26" fillId="0" borderId="5" xfId="1" applyFont="1" applyBorder="1" applyAlignment="1">
      <alignment horizontal="center"/>
    </xf>
    <xf numFmtId="0" fontId="22" fillId="0" borderId="8" xfId="1" quotePrefix="1" applyFont="1" applyBorder="1" applyAlignment="1">
      <alignment horizontal="right"/>
    </xf>
    <xf numFmtId="0" fontId="22" fillId="3" borderId="8" xfId="1" quotePrefix="1" applyFont="1" applyFill="1" applyBorder="1" applyAlignment="1">
      <alignment horizontal="right"/>
    </xf>
    <xf numFmtId="0" fontId="17" fillId="0" borderId="9" xfId="1" applyFont="1" applyBorder="1"/>
    <xf numFmtId="0" fontId="37" fillId="0" borderId="0" xfId="1" applyFont="1"/>
    <xf numFmtId="0" fontId="37" fillId="0" borderId="0" xfId="1" quotePrefix="1" applyFont="1" applyAlignment="1">
      <alignment horizontal="center"/>
    </xf>
    <xf numFmtId="0" fontId="37" fillId="0" borderId="9" xfId="1" applyFont="1" applyBorder="1" applyAlignment="1">
      <alignment horizontal="center"/>
    </xf>
    <xf numFmtId="4" fontId="17" fillId="0" borderId="10" xfId="1" quotePrefix="1" applyNumberFormat="1" applyFont="1" applyBorder="1" applyAlignment="1">
      <alignment horizontal="right"/>
    </xf>
    <xf numFmtId="4" fontId="17" fillId="3" borderId="10" xfId="1" quotePrefix="1" applyNumberFormat="1" applyFont="1" applyFill="1" applyBorder="1" applyAlignment="1">
      <alignment horizontal="right"/>
    </xf>
    <xf numFmtId="0" fontId="22" fillId="0" borderId="10" xfId="1" quotePrefix="1" applyFont="1" applyBorder="1" applyAlignment="1">
      <alignment horizontal="center"/>
    </xf>
    <xf numFmtId="0" fontId="22" fillId="0" borderId="12" xfId="1" applyFont="1" applyBorder="1"/>
    <xf numFmtId="0" fontId="26" fillId="0" borderId="13" xfId="1" applyFont="1" applyBorder="1"/>
    <xf numFmtId="0" fontId="22" fillId="0" borderId="13" xfId="1" applyFont="1" applyBorder="1"/>
    <xf numFmtId="0" fontId="26" fillId="0" borderId="13" xfId="1" quotePrefix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22" fillId="0" borderId="14" xfId="1" quotePrefix="1" applyFont="1" applyBorder="1" applyAlignment="1">
      <alignment horizontal="center"/>
    </xf>
    <xf numFmtId="0" fontId="22" fillId="0" borderId="15" xfId="1" applyFont="1" applyBorder="1"/>
    <xf numFmtId="0" fontId="26" fillId="0" borderId="15" xfId="1" applyFont="1" applyBorder="1"/>
    <xf numFmtId="0" fontId="26" fillId="0" borderId="15" xfId="1" quotePrefix="1" applyFont="1" applyBorder="1" applyAlignment="1">
      <alignment horizontal="center"/>
    </xf>
    <xf numFmtId="0" fontId="26" fillId="0" borderId="15" xfId="1" applyFont="1" applyBorder="1" applyAlignment="1">
      <alignment horizontal="center"/>
    </xf>
    <xf numFmtId="0" fontId="22" fillId="0" borderId="15" xfId="1" quotePrefix="1" applyFont="1" applyBorder="1" applyAlignment="1">
      <alignment horizontal="center"/>
    </xf>
    <xf numFmtId="0" fontId="26" fillId="0" borderId="0" xfId="1" applyFont="1" applyAlignment="1">
      <alignment horizontal="center"/>
    </xf>
    <xf numFmtId="0" fontId="22" fillId="0" borderId="0" xfId="1" quotePrefix="1" applyFont="1" applyAlignment="1">
      <alignment horizontal="right"/>
    </xf>
    <xf numFmtId="4" fontId="17" fillId="0" borderId="4" xfId="1" quotePrefix="1" applyNumberFormat="1" applyFont="1" applyBorder="1" applyAlignment="1">
      <alignment horizontal="right"/>
    </xf>
    <xf numFmtId="0" fontId="24" fillId="0" borderId="0" xfId="1" applyFont="1" applyAlignment="1">
      <alignment horizontal="center" vertical="top"/>
    </xf>
    <xf numFmtId="0" fontId="22" fillId="0" borderId="4" xfId="1" quotePrefix="1" applyFont="1" applyBorder="1" applyAlignment="1">
      <alignment horizontal="right"/>
    </xf>
    <xf numFmtId="4" fontId="31" fillId="0" borderId="0" xfId="1" applyNumberFormat="1" applyFont="1"/>
    <xf numFmtId="0" fontId="17" fillId="0" borderId="2" xfId="1" applyFont="1" applyBorder="1" applyAlignment="1">
      <alignment horizontal="left"/>
    </xf>
    <xf numFmtId="4" fontId="22" fillId="0" borderId="4" xfId="1" applyNumberFormat="1" applyFont="1" applyBorder="1"/>
    <xf numFmtId="0" fontId="36" fillId="0" borderId="9" xfId="1" applyFont="1" applyBorder="1"/>
    <xf numFmtId="0" fontId="22" fillId="0" borderId="10" xfId="1" quotePrefix="1" applyFont="1" applyBorder="1" applyAlignment="1">
      <alignment horizontal="right"/>
    </xf>
    <xf numFmtId="0" fontId="36" fillId="0" borderId="9" xfId="1" applyFont="1" applyBorder="1" applyAlignment="1">
      <alignment vertical="center" wrapText="1"/>
    </xf>
    <xf numFmtId="2" fontId="22" fillId="0" borderId="10" xfId="1" quotePrefix="1" applyNumberFormat="1" applyFont="1" applyBorder="1" applyAlignment="1">
      <alignment horizontal="right"/>
    </xf>
    <xf numFmtId="0" fontId="26" fillId="0" borderId="0" xfId="1" applyFont="1" applyAlignment="1">
      <alignment horizontal="left"/>
    </xf>
    <xf numFmtId="4" fontId="22" fillId="0" borderId="10" xfId="1" quotePrefix="1" applyNumberFormat="1" applyFont="1" applyBorder="1" applyAlignment="1">
      <alignment horizontal="right" vertical="center" wrapText="1"/>
    </xf>
    <xf numFmtId="0" fontId="38" fillId="0" borderId="9" xfId="1" applyFont="1" applyBorder="1"/>
    <xf numFmtId="0" fontId="38" fillId="0" borderId="0" xfId="1" applyFont="1"/>
    <xf numFmtId="0" fontId="28" fillId="0" borderId="0" xfId="1" applyFont="1" applyAlignment="1">
      <alignment horizontal="right"/>
    </xf>
    <xf numFmtId="0" fontId="28" fillId="0" borderId="0" xfId="1" quotePrefix="1" applyFont="1" applyAlignment="1">
      <alignment horizontal="center"/>
    </xf>
    <xf numFmtId="0" fontId="28" fillId="0" borderId="9" xfId="1" applyFont="1" applyBorder="1" applyAlignment="1">
      <alignment horizontal="center"/>
    </xf>
    <xf numFmtId="4" fontId="23" fillId="0" borderId="10" xfId="1" quotePrefix="1" applyNumberFormat="1" applyFont="1" applyBorder="1" applyAlignment="1">
      <alignment horizontal="right"/>
    </xf>
    <xf numFmtId="0" fontId="23" fillId="0" borderId="0" xfId="1" quotePrefix="1" applyFont="1" applyAlignment="1">
      <alignment horizontal="right"/>
    </xf>
    <xf numFmtId="0" fontId="26" fillId="0" borderId="0" xfId="1" applyFont="1" applyAlignment="1">
      <alignment horizontal="left" vertical="center"/>
    </xf>
    <xf numFmtId="0" fontId="17" fillId="0" borderId="1" xfId="1" applyFont="1" applyBorder="1"/>
    <xf numFmtId="4" fontId="17" fillId="0" borderId="10" xfId="1" applyNumberFormat="1" applyFont="1" applyBorder="1" applyAlignment="1">
      <alignment horizontal="right"/>
    </xf>
    <xf numFmtId="0" fontId="22" fillId="0" borderId="12" xfId="1" applyFont="1" applyBorder="1" applyAlignment="1">
      <alignment horizontal="centerContinuous"/>
    </xf>
    <xf numFmtId="0" fontId="22" fillId="0" borderId="13" xfId="1" applyFont="1" applyBorder="1" applyAlignment="1">
      <alignment horizontal="centerContinuous"/>
    </xf>
    <xf numFmtId="0" fontId="17" fillId="0" borderId="14" xfId="1" applyFont="1" applyBorder="1" applyAlignment="1">
      <alignment horizontal="centerContinuous"/>
    </xf>
    <xf numFmtId="164" fontId="22" fillId="0" borderId="0" xfId="1" applyNumberFormat="1" applyFont="1" applyAlignment="1">
      <alignment horizontal="centerContinuous"/>
    </xf>
    <xf numFmtId="0" fontId="10" fillId="0" borderId="0" xfId="1" applyFont="1" applyAlignment="1">
      <alignment horizontal="centerContinuous" vertical="center" wrapText="1"/>
    </xf>
    <xf numFmtId="0" fontId="10" fillId="3" borderId="0" xfId="1" applyFont="1" applyFill="1" applyAlignment="1">
      <alignment horizontal="centerContinuous" vertical="center" wrapText="1"/>
    </xf>
    <xf numFmtId="0" fontId="39" fillId="0" borderId="0" xfId="1" applyFont="1"/>
    <xf numFmtId="0" fontId="15" fillId="0" borderId="0" xfId="1" applyFont="1" applyAlignment="1">
      <alignment horizontal="centerContinuous" vertical="center" wrapText="1"/>
    </xf>
    <xf numFmtId="4" fontId="22" fillId="0" borderId="4" xfId="1" applyNumberFormat="1" applyFont="1" applyBorder="1" applyAlignment="1">
      <alignment horizontal="right"/>
    </xf>
    <xf numFmtId="4" fontId="22" fillId="3" borderId="4" xfId="1" applyNumberFormat="1" applyFont="1" applyFill="1" applyBorder="1" applyAlignment="1">
      <alignment horizontal="right"/>
    </xf>
    <xf numFmtId="2" fontId="22" fillId="3" borderId="10" xfId="1" quotePrefix="1" applyNumberFormat="1" applyFont="1" applyFill="1" applyBorder="1" applyAlignment="1">
      <alignment horizontal="right"/>
    </xf>
    <xf numFmtId="0" fontId="22" fillId="3" borderId="10" xfId="1" quotePrefix="1" applyFont="1" applyFill="1" applyBorder="1" applyAlignment="1">
      <alignment horizontal="right"/>
    </xf>
    <xf numFmtId="0" fontId="17" fillId="0" borderId="1" xfId="1" applyFont="1" applyBorder="1" applyAlignment="1">
      <alignment horizontal="centerContinuous"/>
    </xf>
    <xf numFmtId="4" fontId="17" fillId="3" borderId="10" xfId="1" applyNumberFormat="1" applyFont="1" applyFill="1" applyBorder="1" applyAlignment="1">
      <alignment horizontal="right"/>
    </xf>
    <xf numFmtId="0" fontId="17" fillId="0" borderId="14" xfId="1" applyFont="1" applyBorder="1" applyAlignment="1">
      <alignment horizontal="right"/>
    </xf>
    <xf numFmtId="0" fontId="17" fillId="3" borderId="12" xfId="1" applyFont="1" applyFill="1" applyBorder="1" applyAlignment="1">
      <alignment horizontal="right"/>
    </xf>
    <xf numFmtId="0" fontId="17" fillId="0" borderId="4" xfId="1" applyFont="1" applyBorder="1" applyAlignment="1">
      <alignment horizontal="right"/>
    </xf>
    <xf numFmtId="0" fontId="17" fillId="3" borderId="4" xfId="1" applyFont="1" applyFill="1" applyBorder="1" applyAlignment="1">
      <alignment horizontal="right"/>
    </xf>
    <xf numFmtId="0" fontId="22" fillId="0" borderId="8" xfId="1" applyFont="1" applyBorder="1" applyAlignment="1">
      <alignment horizontal="right"/>
    </xf>
    <xf numFmtId="0" fontId="22" fillId="3" borderId="8" xfId="1" applyFont="1" applyFill="1" applyBorder="1" applyAlignment="1">
      <alignment horizontal="right"/>
    </xf>
    <xf numFmtId="4" fontId="22" fillId="0" borderId="10" xfId="1" applyNumberFormat="1" applyFont="1" applyBorder="1" applyAlignment="1">
      <alignment horizontal="right"/>
    </xf>
    <xf numFmtId="4" fontId="22" fillId="3" borderId="10" xfId="1" applyNumberFormat="1" applyFont="1" applyFill="1" applyBorder="1" applyAlignment="1">
      <alignment horizontal="right"/>
    </xf>
    <xf numFmtId="0" fontId="30" fillId="0" borderId="0" xfId="1" applyFont="1"/>
    <xf numFmtId="0" fontId="22" fillId="0" borderId="0" xfId="1" applyFont="1" applyAlignment="1">
      <alignment horizontal="right"/>
    </xf>
    <xf numFmtId="0" fontId="22" fillId="0" borderId="9" xfId="1" quotePrefix="1" applyFont="1" applyBorder="1" applyAlignment="1">
      <alignment horizontal="center"/>
    </xf>
    <xf numFmtId="4" fontId="17" fillId="0" borderId="4" xfId="1" applyNumberFormat="1" applyFont="1" applyBorder="1" applyAlignment="1">
      <alignment horizontal="right"/>
    </xf>
    <xf numFmtId="4" fontId="17" fillId="3" borderId="4" xfId="1" applyNumberFormat="1" applyFont="1" applyFill="1" applyBorder="1" applyAlignment="1">
      <alignment horizontal="right"/>
    </xf>
    <xf numFmtId="4" fontId="22" fillId="3" borderId="4" xfId="1" applyNumberFormat="1" applyFont="1" applyFill="1" applyBorder="1"/>
    <xf numFmtId="4" fontId="22" fillId="3" borderId="10" xfId="1" quotePrefix="1" applyNumberFormat="1" applyFont="1" applyFill="1" applyBorder="1"/>
    <xf numFmtId="0" fontId="22" fillId="0" borderId="1" xfId="1" applyFont="1" applyBorder="1" applyAlignment="1">
      <alignment horizontal="left"/>
    </xf>
    <xf numFmtId="0" fontId="22" fillId="0" borderId="2" xfId="1" applyFont="1" applyBorder="1" applyAlignment="1">
      <alignment horizontal="left"/>
    </xf>
    <xf numFmtId="2" fontId="22" fillId="0" borderId="4" xfId="1" quotePrefix="1" applyNumberFormat="1" applyFont="1" applyBorder="1" applyAlignment="1">
      <alignment horizontal="right"/>
    </xf>
    <xf numFmtId="49" fontId="22" fillId="0" borderId="9" xfId="1" applyNumberFormat="1" applyFont="1" applyBorder="1" applyAlignment="1">
      <alignment horizontal="left"/>
    </xf>
    <xf numFmtId="0" fontId="22" fillId="0" borderId="10" xfId="1" applyFont="1" applyBorder="1" applyAlignment="1">
      <alignment horizontal="center"/>
    </xf>
    <xf numFmtId="0" fontId="22" fillId="0" borderId="9" xfId="1" applyFont="1" applyBorder="1" applyAlignment="1">
      <alignment horizontal="left"/>
    </xf>
    <xf numFmtId="0" fontId="22" fillId="0" borderId="6" xfId="1" quotePrefix="1" applyFont="1" applyBorder="1" applyAlignment="1">
      <alignment horizontal="right"/>
    </xf>
    <xf numFmtId="0" fontId="22" fillId="0" borderId="8" xfId="1" quotePrefix="1" applyFont="1" applyBorder="1" applyAlignment="1">
      <alignment horizontal="center"/>
    </xf>
    <xf numFmtId="0" fontId="22" fillId="0" borderId="3" xfId="1" applyFont="1" applyBorder="1" applyAlignment="1">
      <alignment horizontal="center"/>
    </xf>
    <xf numFmtId="0" fontId="17" fillId="0" borderId="7" xfId="1" applyFont="1" applyBorder="1"/>
    <xf numFmtId="0" fontId="34" fillId="0" borderId="6" xfId="1" applyFont="1" applyBorder="1"/>
    <xf numFmtId="0" fontId="34" fillId="0" borderId="8" xfId="1" applyFont="1" applyBorder="1"/>
    <xf numFmtId="0" fontId="31" fillId="0" borderId="0" xfId="1" applyFont="1" applyAlignment="1">
      <alignment horizontal="center"/>
    </xf>
    <xf numFmtId="0" fontId="15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0" fontId="40" fillId="0" borderId="0" xfId="1" applyFont="1" applyAlignment="1">
      <alignment horizontal="centerContinuous" vertical="center" wrapText="1"/>
    </xf>
    <xf numFmtId="0" fontId="22" fillId="0" borderId="4" xfId="1" quotePrefix="1" applyFont="1" applyBorder="1" applyAlignment="1">
      <alignment horizontal="center"/>
    </xf>
    <xf numFmtId="0" fontId="33" fillId="0" borderId="0" xfId="1" applyFont="1" applyAlignment="1">
      <alignment horizontal="right"/>
    </xf>
    <xf numFmtId="0" fontId="26" fillId="0" borderId="10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3" borderId="14" xfId="1" applyFont="1" applyFill="1" applyBorder="1" applyAlignment="1">
      <alignment horizontal="right"/>
    </xf>
    <xf numFmtId="4" fontId="22" fillId="0" borderId="0" xfId="1" applyNumberFormat="1" applyFont="1" applyAlignment="1">
      <alignment horizontal="right"/>
    </xf>
    <xf numFmtId="0" fontId="22" fillId="3" borderId="0" xfId="1" applyFont="1" applyFill="1" applyAlignment="1">
      <alignment horizontal="right"/>
    </xf>
    <xf numFmtId="0" fontId="17" fillId="0" borderId="2" xfId="1" applyFont="1" applyBorder="1" applyAlignment="1">
      <alignment horizontal="right"/>
    </xf>
    <xf numFmtId="0" fontId="17" fillId="0" borderId="0" xfId="1" applyFont="1" applyAlignment="1">
      <alignment horizontal="center"/>
    </xf>
    <xf numFmtId="0" fontId="17" fillId="0" borderId="0" xfId="1" quotePrefix="1" applyFont="1" applyAlignment="1">
      <alignment horizontal="left"/>
    </xf>
    <xf numFmtId="0" fontId="34" fillId="0" borderId="3" xfId="1" applyFont="1" applyBorder="1"/>
    <xf numFmtId="0" fontId="30" fillId="0" borderId="13" xfId="1" applyFont="1" applyBorder="1"/>
    <xf numFmtId="0" fontId="34" fillId="0" borderId="13" xfId="1" applyFont="1" applyBorder="1"/>
    <xf numFmtId="0" fontId="22" fillId="0" borderId="14" xfId="1" applyFont="1" applyBorder="1" applyAlignment="1">
      <alignment horizontal="center"/>
    </xf>
    <xf numFmtId="0" fontId="34" fillId="0" borderId="0" xfId="1" applyFont="1" applyAlignment="1">
      <alignment horizontal="center"/>
    </xf>
    <xf numFmtId="4" fontId="34" fillId="0" borderId="0" xfId="1" applyNumberFormat="1" applyFont="1"/>
    <xf numFmtId="0" fontId="42" fillId="0" borderId="0" xfId="0" applyFont="1"/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9" fillId="0" borderId="0" xfId="0" applyFont="1"/>
    <xf numFmtId="0" fontId="45" fillId="0" borderId="0" xfId="0" applyFont="1"/>
    <xf numFmtId="0" fontId="9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/>
    <xf numFmtId="0" fontId="0" fillId="0" borderId="18" xfId="0" applyBorder="1" applyAlignment="1">
      <alignment horizontal="center"/>
    </xf>
    <xf numFmtId="4" fontId="0" fillId="0" borderId="18" xfId="0" applyNumberFormat="1" applyBorder="1"/>
    <xf numFmtId="0" fontId="0" fillId="0" borderId="19" xfId="0" applyBorder="1" applyAlignment="1">
      <alignment horizontal="center"/>
    </xf>
    <xf numFmtId="4" fontId="0" fillId="0" borderId="19" xfId="0" applyNumberFormat="1" applyBorder="1"/>
    <xf numFmtId="0" fontId="9" fillId="0" borderId="16" xfId="0" applyFont="1" applyBorder="1" applyAlignment="1">
      <alignment horizontal="left"/>
    </xf>
    <xf numFmtId="4" fontId="9" fillId="0" borderId="16" xfId="0" applyNumberFormat="1" applyFont="1" applyBorder="1"/>
    <xf numFmtId="0" fontId="46" fillId="0" borderId="0" xfId="0" applyFont="1"/>
    <xf numFmtId="4" fontId="0" fillId="0" borderId="0" xfId="0" applyNumberFormat="1"/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10" xfId="0" applyBorder="1" applyAlignment="1">
      <alignment horizontal="center"/>
    </xf>
    <xf numFmtId="4" fontId="0" fillId="0" borderId="10" xfId="0" applyNumberFormat="1" applyBorder="1"/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left"/>
    </xf>
    <xf numFmtId="4" fontId="22" fillId="4" borderId="10" xfId="1" quotePrefix="1" applyNumberFormat="1" applyFont="1" applyFill="1" applyBorder="1" applyAlignment="1">
      <alignment horizontal="right"/>
    </xf>
    <xf numFmtId="4" fontId="22" fillId="4" borderId="10" xfId="1" applyNumberFormat="1" applyFont="1" applyFill="1" applyBorder="1" applyAlignment="1">
      <alignment horizontal="right"/>
    </xf>
    <xf numFmtId="0" fontId="22" fillId="4" borderId="10" xfId="1" quotePrefix="1" applyFont="1" applyFill="1" applyBorder="1" applyAlignment="1">
      <alignment horizontal="right"/>
    </xf>
    <xf numFmtId="4" fontId="17" fillId="4" borderId="4" xfId="1" applyNumberFormat="1" applyFont="1" applyFill="1" applyBorder="1" applyAlignment="1">
      <alignment horizontal="right"/>
    </xf>
    <xf numFmtId="0" fontId="17" fillId="4" borderId="14" xfId="1" applyFont="1" applyFill="1" applyBorder="1" applyAlignment="1">
      <alignment horizontal="right"/>
    </xf>
    <xf numFmtId="0" fontId="22" fillId="4" borderId="8" xfId="1" applyFont="1" applyFill="1" applyBorder="1" applyAlignment="1">
      <alignment horizontal="right"/>
    </xf>
    <xf numFmtId="0" fontId="22" fillId="4" borderId="8" xfId="1" quotePrefix="1" applyFont="1" applyFill="1" applyBorder="1" applyAlignment="1">
      <alignment horizontal="right"/>
    </xf>
    <xf numFmtId="0" fontId="4" fillId="0" borderId="0" xfId="2" quotePrefix="1" applyFont="1" applyFill="1" applyBorder="1" applyAlignment="1">
      <alignment horizontal="right"/>
    </xf>
    <xf numFmtId="0" fontId="22" fillId="0" borderId="0" xfId="3" quotePrefix="1" applyFont="1" applyAlignment="1">
      <alignment horizontal="right"/>
    </xf>
    <xf numFmtId="0" fontId="17" fillId="0" borderId="11" xfId="1" applyFont="1" applyBorder="1" applyAlignment="1">
      <alignment horizontal="centerContinuous"/>
    </xf>
    <xf numFmtId="0" fontId="17" fillId="0" borderId="21" xfId="1" applyFont="1" applyBorder="1" applyAlignment="1">
      <alignment horizontal="centerContinuous"/>
    </xf>
    <xf numFmtId="4" fontId="22" fillId="0" borderId="15" xfId="1" quotePrefix="1" applyNumberFormat="1" applyFont="1" applyBorder="1" applyAlignment="1">
      <alignment horizontal="center"/>
    </xf>
    <xf numFmtId="4" fontId="31" fillId="3" borderId="0" xfId="1" applyNumberFormat="1" applyFont="1" applyFill="1"/>
    <xf numFmtId="0" fontId="17" fillId="3" borderId="0" xfId="1" applyFont="1" applyFill="1"/>
    <xf numFmtId="2" fontId="22" fillId="3" borderId="0" xfId="1" applyNumberFormat="1" applyFont="1" applyFill="1"/>
    <xf numFmtId="4" fontId="22" fillId="3" borderId="0" xfId="1" applyNumberFormat="1" applyFont="1" applyFill="1"/>
    <xf numFmtId="4" fontId="23" fillId="3" borderId="0" xfId="1" applyNumberFormat="1" applyFont="1" applyFill="1"/>
    <xf numFmtId="0" fontId="23" fillId="3" borderId="0" xfId="1" applyFont="1" applyFill="1"/>
    <xf numFmtId="0" fontId="17" fillId="3" borderId="0" xfId="1" applyFont="1" applyFill="1" applyAlignment="1">
      <alignment horizontal="center"/>
    </xf>
    <xf numFmtId="2" fontId="23" fillId="3" borderId="0" xfId="1" applyNumberFormat="1" applyFont="1" applyFill="1"/>
    <xf numFmtId="0" fontId="47" fillId="0" borderId="0" xfId="1" applyFont="1"/>
    <xf numFmtId="0" fontId="47" fillId="0" borderId="0" xfId="1" applyFont="1" applyAlignment="1">
      <alignment vertical="top"/>
    </xf>
    <xf numFmtId="0" fontId="48" fillId="0" borderId="0" xfId="1" applyFont="1"/>
    <xf numFmtId="4" fontId="22" fillId="0" borderId="0" xfId="1" applyNumberFormat="1" applyFont="1"/>
    <xf numFmtId="0" fontId="22" fillId="0" borderId="4" xfId="1" applyFont="1" applyBorder="1"/>
    <xf numFmtId="4" fontId="36" fillId="0" borderId="10" xfId="1" applyNumberFormat="1" applyFont="1" applyBorder="1"/>
    <xf numFmtId="4" fontId="22" fillId="0" borderId="8" xfId="1" applyNumberFormat="1" applyFont="1" applyBorder="1"/>
    <xf numFmtId="4" fontId="22" fillId="3" borderId="0" xfId="1" applyNumberFormat="1" applyFont="1" applyFill="1" applyAlignment="1">
      <alignment horizontal="right"/>
    </xf>
    <xf numFmtId="2" fontId="22" fillId="3" borderId="0" xfId="1" quotePrefix="1" applyNumberFormat="1" applyFont="1" applyFill="1" applyAlignment="1">
      <alignment horizontal="right"/>
    </xf>
    <xf numFmtId="4" fontId="22" fillId="3" borderId="0" xfId="1" quotePrefix="1" applyNumberFormat="1" applyFont="1" applyFill="1" applyAlignment="1">
      <alignment horizontal="right"/>
    </xf>
    <xf numFmtId="0" fontId="22" fillId="3" borderId="0" xfId="1" quotePrefix="1" applyFont="1" applyFill="1" applyAlignment="1">
      <alignment horizontal="right"/>
    </xf>
    <xf numFmtId="4" fontId="17" fillId="3" borderId="0" xfId="1" applyNumberFormat="1" applyFont="1" applyFill="1" applyAlignment="1">
      <alignment horizontal="right"/>
    </xf>
    <xf numFmtId="4" fontId="22" fillId="0" borderId="0" xfId="1" quotePrefix="1" applyNumberFormat="1" applyFont="1" applyAlignment="1">
      <alignment horizontal="right"/>
    </xf>
    <xf numFmtId="4" fontId="17" fillId="0" borderId="0" xfId="1" applyNumberFormat="1" applyFont="1" applyAlignment="1">
      <alignment horizontal="right"/>
    </xf>
    <xf numFmtId="4" fontId="22" fillId="3" borderId="0" xfId="1" quotePrefix="1" applyNumberFormat="1" applyFont="1" applyFill="1"/>
    <xf numFmtId="0" fontId="49" fillId="0" borderId="0" xfId="1" applyFont="1"/>
    <xf numFmtId="0" fontId="50" fillId="0" borderId="0" xfId="1" applyFont="1"/>
    <xf numFmtId="0" fontId="17" fillId="0" borderId="5" xfId="1" applyFont="1" applyBorder="1"/>
    <xf numFmtId="4" fontId="22" fillId="0" borderId="1" xfId="1" applyNumberFormat="1" applyFont="1" applyBorder="1" applyAlignment="1">
      <alignment horizontal="right"/>
    </xf>
    <xf numFmtId="4" fontId="22" fillId="0" borderId="9" xfId="1" applyNumberFormat="1" applyFont="1" applyBorder="1" applyAlignment="1">
      <alignment horizontal="right"/>
    </xf>
    <xf numFmtId="4" fontId="22" fillId="0" borderId="9" xfId="1" quotePrefix="1" applyNumberFormat="1" applyFont="1" applyBorder="1" applyAlignment="1">
      <alignment horizontal="right"/>
    </xf>
    <xf numFmtId="4" fontId="22" fillId="0" borderId="9" xfId="1" quotePrefix="1" applyNumberFormat="1" applyFont="1" applyBorder="1" applyAlignment="1">
      <alignment horizontal="right" vertical="center" wrapText="1"/>
    </xf>
    <xf numFmtId="0" fontId="22" fillId="0" borderId="9" xfId="1" quotePrefix="1" applyFont="1" applyBorder="1" applyAlignment="1">
      <alignment horizontal="right"/>
    </xf>
    <xf numFmtId="4" fontId="17" fillId="0" borderId="1" xfId="1" applyNumberFormat="1" applyFont="1" applyBorder="1" applyAlignment="1">
      <alignment horizontal="right"/>
    </xf>
    <xf numFmtId="0" fontId="17" fillId="0" borderId="12" xfId="1" applyFont="1" applyBorder="1" applyAlignment="1">
      <alignment horizontal="right"/>
    </xf>
    <xf numFmtId="0" fontId="22" fillId="0" borderId="5" xfId="1" quotePrefix="1" applyFont="1" applyBorder="1" applyAlignment="1">
      <alignment horizontal="right"/>
    </xf>
    <xf numFmtId="4" fontId="17" fillId="0" borderId="9" xfId="1" applyNumberFormat="1" applyFont="1" applyBorder="1" applyAlignment="1">
      <alignment horizontal="right"/>
    </xf>
    <xf numFmtId="4" fontId="22" fillId="4" borderId="9" xfId="1" applyNumberFormat="1" applyFont="1" applyFill="1" applyBorder="1" applyAlignment="1">
      <alignment horizontal="right"/>
    </xf>
    <xf numFmtId="4" fontId="22" fillId="4" borderId="9" xfId="1" quotePrefix="1" applyNumberFormat="1" applyFont="1" applyFill="1" applyBorder="1" applyAlignment="1">
      <alignment horizontal="right"/>
    </xf>
    <xf numFmtId="0" fontId="22" fillId="4" borderId="9" xfId="1" quotePrefix="1" applyFont="1" applyFill="1" applyBorder="1" applyAlignment="1">
      <alignment horizontal="right"/>
    </xf>
    <xf numFmtId="4" fontId="17" fillId="4" borderId="1" xfId="1" applyNumberFormat="1" applyFont="1" applyFill="1" applyBorder="1" applyAlignment="1">
      <alignment horizontal="right"/>
    </xf>
    <xf numFmtId="0" fontId="17" fillId="4" borderId="12" xfId="1" applyFont="1" applyFill="1" applyBorder="1" applyAlignment="1">
      <alignment horizontal="right"/>
    </xf>
    <xf numFmtId="4" fontId="22" fillId="3" borderId="1" xfId="1" applyNumberFormat="1" applyFont="1" applyFill="1" applyBorder="1" applyAlignment="1">
      <alignment horizontal="right"/>
    </xf>
    <xf numFmtId="4" fontId="22" fillId="3" borderId="9" xfId="1" applyNumberFormat="1" applyFont="1" applyFill="1" applyBorder="1" applyAlignment="1">
      <alignment horizontal="right"/>
    </xf>
    <xf numFmtId="0" fontId="22" fillId="4" borderId="5" xfId="1" applyFont="1" applyFill="1" applyBorder="1" applyAlignment="1">
      <alignment horizontal="right"/>
    </xf>
    <xf numFmtId="4" fontId="22" fillId="0" borderId="14" xfId="1" applyNumberFormat="1" applyFont="1" applyBorder="1"/>
    <xf numFmtId="4" fontId="47" fillId="0" borderId="4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4" fontId="17" fillId="0" borderId="22" xfId="1" applyNumberFormat="1" applyFont="1" applyBorder="1"/>
    <xf numFmtId="4" fontId="0" fillId="0" borderId="8" xfId="0" applyNumberFormat="1" applyBorder="1"/>
    <xf numFmtId="4" fontId="17" fillId="3" borderId="11" xfId="1" applyNumberFormat="1" applyFont="1" applyFill="1" applyBorder="1"/>
    <xf numFmtId="2" fontId="22" fillId="3" borderId="11" xfId="1" applyNumberFormat="1" applyFont="1" applyFill="1" applyBorder="1"/>
    <xf numFmtId="4" fontId="26" fillId="3" borderId="11" xfId="1" applyNumberFormat="1" applyFont="1" applyFill="1" applyBorder="1"/>
    <xf numFmtId="4" fontId="22" fillId="3" borderId="11" xfId="1" applyNumberFormat="1" applyFont="1" applyFill="1" applyBorder="1"/>
    <xf numFmtId="4" fontId="23" fillId="3" borderId="11" xfId="1" applyNumberFormat="1" applyFont="1" applyFill="1" applyBorder="1"/>
    <xf numFmtId="0" fontId="47" fillId="0" borderId="8" xfId="1" quotePrefix="1" applyFont="1" applyBorder="1" applyAlignment="1">
      <alignment horizontal="right"/>
    </xf>
    <xf numFmtId="4" fontId="47" fillId="0" borderId="10" xfId="1" quotePrefix="1" applyNumberFormat="1" applyFont="1" applyBorder="1" applyAlignment="1">
      <alignment horizontal="right"/>
    </xf>
    <xf numFmtId="4" fontId="47" fillId="0" borderId="10" xfId="1" applyNumberFormat="1" applyFont="1" applyBorder="1" applyAlignment="1">
      <alignment vertical="center" wrapText="1"/>
    </xf>
    <xf numFmtId="4" fontId="47" fillId="0" borderId="10" xfId="1" applyNumberFormat="1" applyFont="1" applyBorder="1"/>
    <xf numFmtId="4" fontId="48" fillId="0" borderId="10" xfId="1" applyNumberFormat="1" applyFont="1" applyBorder="1"/>
    <xf numFmtId="0" fontId="47" fillId="0" borderId="10" xfId="1" applyFont="1" applyBorder="1"/>
    <xf numFmtId="4" fontId="47" fillId="0" borderId="4" xfId="1" applyNumberFormat="1" applyFont="1" applyBorder="1"/>
    <xf numFmtId="0" fontId="47" fillId="0" borderId="4" xfId="1" applyFont="1" applyBorder="1" applyAlignment="1">
      <alignment vertical="center" wrapText="1"/>
    </xf>
    <xf numFmtId="4" fontId="47" fillId="0" borderId="10" xfId="0" applyNumberFormat="1" applyFont="1" applyBorder="1" applyAlignment="1">
      <alignment wrapText="1"/>
    </xf>
    <xf numFmtId="4" fontId="17" fillId="3" borderId="9" xfId="1" applyNumberFormat="1" applyFont="1" applyFill="1" applyBorder="1" applyAlignment="1">
      <alignment horizontal="right"/>
    </xf>
    <xf numFmtId="4" fontId="47" fillId="3" borderId="4" xfId="0" applyNumberFormat="1" applyFont="1" applyFill="1" applyBorder="1" applyAlignment="1">
      <alignment vertical="center" wrapText="1"/>
    </xf>
    <xf numFmtId="4" fontId="9" fillId="3" borderId="16" xfId="0" applyNumberFormat="1" applyFont="1" applyFill="1" applyBorder="1"/>
    <xf numFmtId="0" fontId="13" fillId="0" borderId="0" xfId="1" applyFont="1" applyAlignment="1">
      <alignment horizontal="center"/>
    </xf>
    <xf numFmtId="0" fontId="24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center" wrapText="1"/>
    </xf>
    <xf numFmtId="4" fontId="47" fillId="0" borderId="4" xfId="0" applyNumberFormat="1" applyFont="1" applyBorder="1" applyAlignment="1">
      <alignment wrapText="1"/>
    </xf>
    <xf numFmtId="0" fontId="17" fillId="0" borderId="2" xfId="1" applyFont="1" applyFill="1" applyBorder="1" applyAlignment="1">
      <alignment horizontal="left"/>
    </xf>
    <xf numFmtId="0" fontId="17" fillId="0" borderId="2" xfId="1" applyFont="1" applyFill="1" applyBorder="1" applyAlignment="1">
      <alignment horizontal="centerContinuous"/>
    </xf>
    <xf numFmtId="0" fontId="22" fillId="0" borderId="2" xfId="1" applyFont="1" applyFill="1" applyBorder="1" applyAlignment="1">
      <alignment horizontal="right"/>
    </xf>
    <xf numFmtId="0" fontId="17" fillId="0" borderId="4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Continuous"/>
    </xf>
    <xf numFmtId="0" fontId="17" fillId="0" borderId="14" xfId="1" applyFont="1" applyFill="1" applyBorder="1" applyAlignment="1">
      <alignment horizontal="center"/>
    </xf>
    <xf numFmtId="0" fontId="22" fillId="0" borderId="0" xfId="1" applyFont="1" applyFill="1"/>
    <xf numFmtId="0" fontId="22" fillId="0" borderId="0" xfId="1" applyFont="1" applyFill="1" applyAlignment="1">
      <alignment horizontal="center"/>
    </xf>
    <xf numFmtId="0" fontId="22" fillId="0" borderId="2" xfId="1" applyFont="1" applyFill="1" applyBorder="1" applyAlignment="1">
      <alignment horizontal="centerContinuous"/>
    </xf>
    <xf numFmtId="0" fontId="22" fillId="0" borderId="6" xfId="1" applyFont="1" applyFill="1" applyBorder="1"/>
    <xf numFmtId="0" fontId="22" fillId="0" borderId="0" xfId="1" quotePrefix="1" applyFont="1" applyFill="1" applyAlignment="1">
      <alignment horizontal="center"/>
    </xf>
    <xf numFmtId="0" fontId="22" fillId="0" borderId="4" xfId="1" quotePrefix="1" applyFont="1" applyFill="1" applyBorder="1" applyAlignment="1">
      <alignment horizontal="center"/>
    </xf>
    <xf numFmtId="0" fontId="22" fillId="0" borderId="10" xfId="1" quotePrefix="1" applyFont="1" applyFill="1" applyBorder="1" applyAlignment="1">
      <alignment horizontal="center"/>
    </xf>
    <xf numFmtId="0" fontId="17" fillId="0" borderId="0" xfId="1" applyFont="1" applyFill="1" applyAlignment="1">
      <alignment horizontal="centerContinuous"/>
    </xf>
    <xf numFmtId="0" fontId="17" fillId="0" borderId="1" xfId="1" applyFont="1" applyFill="1" applyBorder="1" applyAlignment="1">
      <alignment horizontal="left"/>
    </xf>
    <xf numFmtId="0" fontId="22" fillId="0" borderId="5" xfId="1" applyFont="1" applyFill="1" applyBorder="1"/>
    <xf numFmtId="0" fontId="17" fillId="0" borderId="9" xfId="1" applyFont="1" applyFill="1" applyBorder="1" applyAlignment="1">
      <alignment horizontal="left"/>
    </xf>
    <xf numFmtId="0" fontId="22" fillId="0" borderId="0" xfId="1" applyFont="1" applyFill="1" applyAlignment="1">
      <alignment horizontal="left"/>
    </xf>
  </cellXfs>
  <cellStyles count="4">
    <cellStyle name="Hyperlink" xfId="2" builtinId="8"/>
    <cellStyle name="Standaard" xfId="0" builtinId="0"/>
    <cellStyle name="Standaard 2" xfId="3" xr:uid="{00000000-0005-0000-0000-000002000000}"/>
    <cellStyle name="Standaard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90</xdr:row>
      <xdr:rowOff>38100</xdr:rowOff>
    </xdr:from>
    <xdr:to>
      <xdr:col>5</xdr:col>
      <xdr:colOff>0</xdr:colOff>
      <xdr:row>91</xdr:row>
      <xdr:rowOff>129540</xdr:rowOff>
    </xdr:to>
    <xdr:sp macro="" textlink="">
      <xdr:nvSpPr>
        <xdr:cNvPr id="2" name="Texte 5">
          <a:extLst>
            <a:ext uri="{FF2B5EF4-FFF2-40B4-BE49-F238E27FC236}">
              <a16:creationId xmlns:a16="http://schemas.microsoft.com/office/drawing/2014/main" id="{A51973F8-1D7F-4C0D-AD7B-6C5CE375E3E5}"/>
            </a:ext>
          </a:extLst>
        </xdr:cNvPr>
        <xdr:cNvSpPr txBox="1">
          <a:spLocks noChangeArrowheads="1"/>
        </xdr:cNvSpPr>
      </xdr:nvSpPr>
      <xdr:spPr bwMode="auto">
        <a:xfrm>
          <a:off x="68580" y="16611600"/>
          <a:ext cx="8496300" cy="2209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Onderstaande tabellen geven de aanpassing van het resultaat van een vorig boekjaar weer ingevolge de toepassing van de definitieve financiële verantwoordelijkheid voor het betreffende boekjaar.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61</xdr:row>
      <xdr:rowOff>0</xdr:rowOff>
    </xdr:from>
    <xdr:ext cx="6960870" cy="322652"/>
    <xdr:sp macro="" textlink="">
      <xdr:nvSpPr>
        <xdr:cNvPr id="5" name="Text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0480" y="7448550"/>
          <a:ext cx="6960870" cy="32265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1" strike="noStrike" baseline="30000">
              <a:solidFill>
                <a:srgbClr val="000000"/>
              </a:solidFill>
              <a:latin typeface="Times New Roman"/>
              <a:cs typeface="Times New Roman"/>
            </a:rPr>
            <a:t>(1) </a:t>
          </a:r>
          <a:r>
            <a:rPr lang="en-US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Het resultaat administratiekosten</a:t>
          </a:r>
          <a:r>
            <a:rPr lang="en-US" sz="1000" b="0" i="1" strike="noStrike" baseline="0">
              <a:solidFill>
                <a:srgbClr val="000000"/>
              </a:solidFill>
              <a:latin typeface="Times New Roman"/>
              <a:cs typeface="Times New Roman"/>
            </a:rPr>
            <a:t> verplichte verzekering wordt toegewezen aan het administratief centrum in de aanvullende verzekering of aan de reserves administratiekosten aangehouden in de verplichte verzekering. </a:t>
          </a: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2:N41"/>
  <sheetViews>
    <sheetView topLeftCell="A10" workbookViewId="0">
      <selection activeCell="B27" sqref="B27"/>
    </sheetView>
  </sheetViews>
  <sheetFormatPr defaultColWidth="9.109375" defaultRowHeight="14.4" x14ac:dyDescent="0.3"/>
  <cols>
    <col min="1" max="1" width="94.33203125" customWidth="1"/>
    <col min="2" max="2" width="30.33203125" customWidth="1"/>
    <col min="6" max="6" width="8.88671875" customWidth="1"/>
  </cols>
  <sheetData>
    <row r="2" spans="1:14" ht="43.2" x14ac:dyDescent="0.3">
      <c r="A2" s="10" t="s">
        <v>0</v>
      </c>
      <c r="B2" s="2" t="s">
        <v>312</v>
      </c>
      <c r="D2" s="7"/>
    </row>
    <row r="3" spans="1:14" x14ac:dyDescent="0.3">
      <c r="D3" s="8"/>
    </row>
    <row r="4" spans="1:14" x14ac:dyDescent="0.3">
      <c r="A4" s="11" t="s">
        <v>1</v>
      </c>
      <c r="B4" s="12" t="s">
        <v>309</v>
      </c>
      <c r="D4" s="13"/>
    </row>
    <row r="5" spans="1:14" x14ac:dyDescent="0.3">
      <c r="A5" s="11"/>
      <c r="D5" s="13"/>
    </row>
    <row r="6" spans="1:14" ht="16.95" customHeight="1" x14ac:dyDescent="0.3">
      <c r="A6" s="11" t="s">
        <v>62</v>
      </c>
      <c r="B6" s="12" t="s">
        <v>299</v>
      </c>
      <c r="D6" s="8"/>
    </row>
    <row r="7" spans="1:14" ht="16.95" customHeight="1" x14ac:dyDescent="0.3">
      <c r="A7" s="14"/>
      <c r="B7" s="12"/>
      <c r="D7" s="15"/>
      <c r="H7" s="16"/>
      <c r="I7" s="16"/>
      <c r="J7" s="16"/>
      <c r="K7" s="16"/>
    </row>
    <row r="8" spans="1:14" ht="15.6" x14ac:dyDescent="0.3">
      <c r="D8" s="9"/>
    </row>
    <row r="9" spans="1:14" ht="19.95" customHeight="1" x14ac:dyDescent="0.3">
      <c r="A9" s="10" t="s">
        <v>109</v>
      </c>
      <c r="D9" s="9"/>
    </row>
    <row r="10" spans="1:14" x14ac:dyDescent="0.3">
      <c r="D10" s="8"/>
    </row>
    <row r="11" spans="1:14" ht="39" customHeight="1" x14ac:dyDescent="0.3">
      <c r="A11" s="17" t="s">
        <v>110</v>
      </c>
      <c r="B11" s="18"/>
      <c r="D11" s="19"/>
    </row>
    <row r="12" spans="1:14" ht="9" customHeight="1" x14ac:dyDescent="0.3">
      <c r="A12" s="17"/>
      <c r="B12" s="18"/>
      <c r="D12" s="20"/>
    </row>
    <row r="13" spans="1:14" x14ac:dyDescent="0.3">
      <c r="A13" s="21" t="s">
        <v>111</v>
      </c>
      <c r="B13" s="18" t="s">
        <v>300</v>
      </c>
      <c r="D13" s="19"/>
    </row>
    <row r="14" spans="1:14" ht="13.95" customHeight="1" x14ac:dyDescent="0.3">
      <c r="A14" s="21"/>
      <c r="B14" s="18"/>
      <c r="D14" s="7"/>
    </row>
    <row r="15" spans="1:14" s="16" customFormat="1" x14ac:dyDescent="0.3">
      <c r="A15" s="21" t="s">
        <v>132</v>
      </c>
      <c r="B15" s="22" t="s">
        <v>300</v>
      </c>
      <c r="D15" s="19"/>
      <c r="F15"/>
      <c r="G15"/>
      <c r="H15"/>
      <c r="I15"/>
      <c r="J15"/>
      <c r="K15"/>
      <c r="L15"/>
      <c r="M15"/>
      <c r="N15"/>
    </row>
    <row r="16" spans="1:14" x14ac:dyDescent="0.3">
      <c r="A16" s="23"/>
      <c r="B16" s="18"/>
      <c r="D16" s="7"/>
    </row>
    <row r="17" spans="1:6" ht="35.25" customHeight="1" x14ac:dyDescent="0.3">
      <c r="A17" s="17" t="s">
        <v>134</v>
      </c>
      <c r="B17" s="24" t="s">
        <v>301</v>
      </c>
      <c r="D17" s="7"/>
    </row>
    <row r="18" spans="1:6" x14ac:dyDescent="0.3">
      <c r="A18" s="11"/>
      <c r="B18" s="12"/>
      <c r="D18" s="7"/>
    </row>
    <row r="19" spans="1:6" ht="19.95" customHeight="1" x14ac:dyDescent="0.3">
      <c r="A19" s="17" t="s">
        <v>167</v>
      </c>
      <c r="B19" s="12" t="s">
        <v>375</v>
      </c>
    </row>
    <row r="20" spans="1:6" ht="10.95" customHeight="1" x14ac:dyDescent="0.3">
      <c r="A20" s="17"/>
      <c r="B20" s="12"/>
    </row>
    <row r="21" spans="1:6" x14ac:dyDescent="0.3">
      <c r="A21" s="11" t="s">
        <v>306</v>
      </c>
      <c r="B21" s="25"/>
    </row>
    <row r="22" spans="1:6" x14ac:dyDescent="0.3">
      <c r="A22" s="11" t="s">
        <v>293</v>
      </c>
      <c r="B22" s="25"/>
    </row>
    <row r="23" spans="1:6" x14ac:dyDescent="0.3">
      <c r="A23" s="11" t="s">
        <v>310</v>
      </c>
      <c r="B23" s="25"/>
    </row>
    <row r="24" spans="1:6" x14ac:dyDescent="0.3">
      <c r="A24" s="11" t="s">
        <v>307</v>
      </c>
      <c r="B24" s="25"/>
      <c r="F24" s="26"/>
    </row>
    <row r="25" spans="1:6" x14ac:dyDescent="0.3">
      <c r="A25" s="11" t="s">
        <v>308</v>
      </c>
      <c r="B25" s="25"/>
      <c r="F25" s="26"/>
    </row>
    <row r="26" spans="1:6" ht="17.399999999999999" customHeight="1" x14ac:dyDescent="0.3"/>
    <row r="27" spans="1:6" ht="19.95" customHeight="1" x14ac:dyDescent="0.3">
      <c r="A27" s="27" t="s">
        <v>302</v>
      </c>
      <c r="B27" s="12" t="s">
        <v>303</v>
      </c>
    </row>
    <row r="28" spans="1:6" ht="19.95" customHeight="1" x14ac:dyDescent="0.3">
      <c r="A28" s="28" t="s">
        <v>317</v>
      </c>
    </row>
    <row r="29" spans="1:6" ht="6.6" customHeight="1" x14ac:dyDescent="0.3">
      <c r="A29" s="28"/>
    </row>
    <row r="30" spans="1:6" x14ac:dyDescent="0.3">
      <c r="A30" s="26"/>
      <c r="B30" s="29"/>
    </row>
    <row r="31" spans="1:6" x14ac:dyDescent="0.3">
      <c r="A31" s="30" t="s">
        <v>318</v>
      </c>
      <c r="B31" s="12"/>
    </row>
    <row r="32" spans="1:6" x14ac:dyDescent="0.3">
      <c r="A32" s="30" t="s">
        <v>344</v>
      </c>
      <c r="B32" s="12"/>
    </row>
    <row r="34" spans="1:1" ht="15.6" x14ac:dyDescent="0.3">
      <c r="A34" s="31" t="s">
        <v>326</v>
      </c>
    </row>
    <row r="35" spans="1:1" ht="15.6" x14ac:dyDescent="0.3">
      <c r="A35" s="32" t="s">
        <v>327</v>
      </c>
    </row>
    <row r="36" spans="1:1" ht="15.6" x14ac:dyDescent="0.3">
      <c r="A36" s="32" t="s">
        <v>328</v>
      </c>
    </row>
    <row r="37" spans="1:1" ht="15.6" x14ac:dyDescent="0.3">
      <c r="A37" s="32" t="s">
        <v>329</v>
      </c>
    </row>
    <row r="38" spans="1:1" ht="15.6" x14ac:dyDescent="0.3">
      <c r="A38" s="32" t="s">
        <v>330</v>
      </c>
    </row>
    <row r="39" spans="1:1" ht="15.6" x14ac:dyDescent="0.3">
      <c r="A39" s="32" t="s">
        <v>331</v>
      </c>
    </row>
    <row r="40" spans="1:1" ht="15.6" x14ac:dyDescent="0.3">
      <c r="A40" s="32" t="s">
        <v>332</v>
      </c>
    </row>
    <row r="41" spans="1:1" ht="15.6" x14ac:dyDescent="0.3">
      <c r="A41" s="32" t="s">
        <v>334</v>
      </c>
    </row>
  </sheetData>
  <hyperlinks>
    <hyperlink ref="B17" location="'GV - ontvangsten voor RIZIV'!A1" display="GV - ontvangsten voor RIZIV" xr:uid="{00000000-0004-0000-0000-000000000000}"/>
    <hyperlink ref="B19" location="'Resultatenrekening GV'!A1" display="Resultatenrekening GV" xr:uid="{00000000-0004-0000-0000-000001000000}"/>
    <hyperlink ref="B27" location="'Resultatenrekening AK'!A1" display="Resultatenrekening AK" xr:uid="{00000000-0004-0000-0000-000003000000}"/>
    <hyperlink ref="B13" location="Uitkeringen!A7" display="Uitkeringen" xr:uid="{00000000-0004-0000-0000-000004000000}"/>
    <hyperlink ref="B15" location="Uitkeringen!A35" display="Uitkeringen" xr:uid="{00000000-0004-0000-0000-000005000000}"/>
    <hyperlink ref="B4" location="'Balans - actief'!A1" display="Balans - actief" xr:uid="{00000000-0004-0000-0000-000006000000}"/>
    <hyperlink ref="B6" location="'Balans - passief'!A1" display="Balans - passief" xr:uid="{00000000-0004-0000-0000-00000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R53"/>
  <sheetViews>
    <sheetView showGridLines="0" view="pageBreakPreview" zoomScale="110" zoomScaleNormal="100" zoomScaleSheetLayoutView="110" workbookViewId="0">
      <selection activeCell="K1" sqref="K1:K1048576"/>
    </sheetView>
  </sheetViews>
  <sheetFormatPr defaultColWidth="12" defaultRowHeight="13.8" x14ac:dyDescent="0.3"/>
  <cols>
    <col min="1" max="1" width="4.44140625" style="34" customWidth="1"/>
    <col min="2" max="2" width="2.6640625" style="34" customWidth="1"/>
    <col min="3" max="3" width="5.44140625" style="34" customWidth="1"/>
    <col min="4" max="4" width="6.6640625" style="34" customWidth="1"/>
    <col min="5" max="6" width="12" style="34" customWidth="1"/>
    <col min="7" max="7" width="10" style="34" customWidth="1"/>
    <col min="8" max="8" width="5.6640625" style="34" customWidth="1"/>
    <col min="9" max="9" width="4.5546875" style="34" customWidth="1"/>
    <col min="10" max="10" width="12.6640625" style="35" customWidth="1"/>
    <col min="11" max="12" width="15.6640625" style="36" customWidth="1"/>
    <col min="13" max="15" width="16.6640625" style="36" customWidth="1"/>
    <col min="16" max="16" width="15.44140625" style="36" customWidth="1"/>
    <col min="17" max="18" width="12" style="311"/>
    <col min="19" max="16384" width="12" style="34"/>
  </cols>
  <sheetData>
    <row r="1" spans="1:18" ht="18" x14ac:dyDescent="0.35">
      <c r="A1" s="33" t="s">
        <v>282</v>
      </c>
    </row>
    <row r="3" spans="1:18" s="40" customFormat="1" ht="16.5" customHeight="1" x14ac:dyDescent="0.3">
      <c r="A3" s="368" t="s">
        <v>0</v>
      </c>
      <c r="B3" s="368"/>
      <c r="C3" s="368"/>
      <c r="D3" s="368"/>
      <c r="E3" s="368"/>
      <c r="F3" s="368"/>
      <c r="G3" s="368"/>
      <c r="H3" s="368"/>
      <c r="I3" s="368"/>
      <c r="J3" s="368"/>
      <c r="K3" s="39"/>
      <c r="L3" s="39"/>
      <c r="M3" s="39"/>
      <c r="N3" s="39"/>
      <c r="O3" s="39"/>
      <c r="P3" s="39"/>
      <c r="Q3" s="312"/>
      <c r="R3" s="312"/>
    </row>
    <row r="4" spans="1:18" ht="24.9" customHeight="1" x14ac:dyDescent="0.3">
      <c r="J4" s="34"/>
    </row>
    <row r="5" spans="1:18" x14ac:dyDescent="0.3">
      <c r="A5" s="41" t="s">
        <v>1</v>
      </c>
      <c r="B5" s="42"/>
      <c r="C5" s="43"/>
      <c r="D5" s="43"/>
      <c r="E5" s="43"/>
      <c r="F5" s="43"/>
      <c r="G5" s="43"/>
      <c r="H5" s="43"/>
      <c r="I5" s="44"/>
      <c r="J5" s="45" t="s">
        <v>2</v>
      </c>
      <c r="K5" s="46">
        <v>2014</v>
      </c>
      <c r="L5" s="46">
        <v>2015</v>
      </c>
      <c r="M5" s="46">
        <v>2016</v>
      </c>
      <c r="N5" s="46">
        <v>2017</v>
      </c>
      <c r="O5" s="46">
        <v>2018</v>
      </c>
      <c r="P5" s="309"/>
    </row>
    <row r="6" spans="1:18" x14ac:dyDescent="0.3">
      <c r="A6" s="47"/>
      <c r="B6" s="48"/>
      <c r="C6" s="48"/>
      <c r="D6" s="48"/>
      <c r="E6" s="48"/>
      <c r="F6" s="48"/>
      <c r="G6" s="48"/>
      <c r="H6" s="48"/>
      <c r="I6" s="49"/>
      <c r="J6" s="50"/>
      <c r="K6" s="52"/>
      <c r="L6" s="52"/>
      <c r="M6" s="52"/>
      <c r="N6" s="52"/>
      <c r="O6" s="52"/>
      <c r="P6" s="304"/>
    </row>
    <row r="7" spans="1:18" ht="14.4" x14ac:dyDescent="0.3">
      <c r="A7" s="53" t="s">
        <v>3</v>
      </c>
      <c r="B7" s="42"/>
      <c r="C7" s="43"/>
      <c r="D7" s="43"/>
      <c r="E7" s="43"/>
      <c r="F7" s="43"/>
      <c r="G7" s="43"/>
      <c r="H7" s="43"/>
      <c r="I7" s="67"/>
      <c r="J7" s="54" t="s">
        <v>4</v>
      </c>
      <c r="K7" s="56">
        <f t="shared" ref="K7:L7" si="0">K8+K9+K10+K11+K12</f>
        <v>21629646.32</v>
      </c>
      <c r="L7" s="56">
        <f t="shared" si="0"/>
        <v>22780553.399999999</v>
      </c>
      <c r="M7" s="56">
        <f t="shared" ref="M7:N7" si="1">M8+M9+M10+M11+M12</f>
        <v>22299596.390000001</v>
      </c>
      <c r="N7" s="56">
        <f t="shared" si="1"/>
        <v>22655328.73</v>
      </c>
      <c r="O7" s="95">
        <f t="shared" ref="O7" si="2">O8+O9+O10+O11+O12</f>
        <v>25023017.319999997</v>
      </c>
      <c r="P7" s="351"/>
    </row>
    <row r="8" spans="1:18" ht="17.100000000000001" customHeight="1" x14ac:dyDescent="0.3">
      <c r="A8" s="57" t="s">
        <v>5</v>
      </c>
      <c r="B8" s="58" t="s">
        <v>335</v>
      </c>
      <c r="I8" s="59"/>
      <c r="J8" s="60">
        <v>20</v>
      </c>
      <c r="K8" s="62">
        <v>0</v>
      </c>
      <c r="L8" s="62">
        <v>0</v>
      </c>
      <c r="M8" s="62">
        <v>0</v>
      </c>
      <c r="N8" s="62">
        <v>0</v>
      </c>
      <c r="O8" s="65">
        <v>0</v>
      </c>
      <c r="P8" s="305"/>
    </row>
    <row r="9" spans="1:18" ht="17.100000000000001" customHeight="1" x14ac:dyDescent="0.3">
      <c r="A9" s="57" t="s">
        <v>6</v>
      </c>
      <c r="B9" s="63" t="s">
        <v>336</v>
      </c>
      <c r="I9" s="59"/>
      <c r="J9" s="60">
        <v>21</v>
      </c>
      <c r="K9" s="65">
        <v>1066930.46</v>
      </c>
      <c r="L9" s="65">
        <v>1924553.34</v>
      </c>
      <c r="M9" s="65">
        <v>2663566.86</v>
      </c>
      <c r="N9" s="65">
        <v>4059399.82</v>
      </c>
      <c r="O9" s="359">
        <v>6465853.2599999998</v>
      </c>
      <c r="P9" s="306"/>
    </row>
    <row r="10" spans="1:18" ht="17.100000000000001" customHeight="1" x14ac:dyDescent="0.3">
      <c r="A10" s="57" t="s">
        <v>7</v>
      </c>
      <c r="B10" s="58" t="s">
        <v>337</v>
      </c>
      <c r="I10" s="59"/>
      <c r="J10" s="60" t="s">
        <v>8</v>
      </c>
      <c r="K10" s="65">
        <v>20471373.609999999</v>
      </c>
      <c r="L10" s="65">
        <v>20804992.219999999</v>
      </c>
      <c r="M10" s="65">
        <v>19571622.190000001</v>
      </c>
      <c r="N10" s="65">
        <v>18478140.199999999</v>
      </c>
      <c r="O10" s="359">
        <v>18352034.18</v>
      </c>
      <c r="P10" s="306"/>
    </row>
    <row r="11" spans="1:18" ht="17.100000000000001" customHeight="1" x14ac:dyDescent="0.3">
      <c r="A11" s="57" t="s">
        <v>9</v>
      </c>
      <c r="B11" s="58" t="s">
        <v>338</v>
      </c>
      <c r="I11" s="59"/>
      <c r="J11" s="60">
        <v>28</v>
      </c>
      <c r="K11" s="65">
        <v>91342.25</v>
      </c>
      <c r="L11" s="65">
        <v>51007.839999999997</v>
      </c>
      <c r="M11" s="65">
        <v>64407.34</v>
      </c>
      <c r="N11" s="65">
        <v>117788.71</v>
      </c>
      <c r="O11" s="359">
        <v>205129.88</v>
      </c>
      <c r="P11" s="306"/>
    </row>
    <row r="12" spans="1:18" ht="17.100000000000001" customHeight="1" x14ac:dyDescent="0.3">
      <c r="A12" s="57" t="s">
        <v>10</v>
      </c>
      <c r="B12" s="58" t="s">
        <v>11</v>
      </c>
      <c r="I12" s="59"/>
      <c r="J12" s="60">
        <v>29</v>
      </c>
      <c r="K12" s="62">
        <f t="shared" ref="K12:L12" si="3">SUM(K13:K14)</f>
        <v>0</v>
      </c>
      <c r="L12" s="62">
        <f t="shared" si="3"/>
        <v>0</v>
      </c>
      <c r="M12" s="62">
        <f t="shared" ref="M12:N12" si="4">SUM(M13:M14)</f>
        <v>0</v>
      </c>
      <c r="N12" s="62">
        <f t="shared" si="4"/>
        <v>0</v>
      </c>
      <c r="O12" s="65">
        <f t="shared" ref="O12" si="5">SUM(O13:O14)</f>
        <v>0</v>
      </c>
      <c r="P12" s="352"/>
    </row>
    <row r="13" spans="1:18" x14ac:dyDescent="0.3">
      <c r="A13" s="66"/>
      <c r="C13" s="63" t="s">
        <v>12</v>
      </c>
      <c r="I13" s="59"/>
      <c r="J13" s="60" t="s">
        <v>13</v>
      </c>
      <c r="K13" s="62">
        <v>0</v>
      </c>
      <c r="L13" s="62">
        <v>0</v>
      </c>
      <c r="M13" s="62">
        <v>0</v>
      </c>
      <c r="N13" s="62">
        <v>0</v>
      </c>
      <c r="O13" s="65">
        <v>0</v>
      </c>
      <c r="P13" s="305"/>
    </row>
    <row r="14" spans="1:18" x14ac:dyDescent="0.3">
      <c r="A14" s="66"/>
      <c r="C14" s="63" t="s">
        <v>14</v>
      </c>
      <c r="I14" s="59"/>
      <c r="J14" s="60">
        <v>298</v>
      </c>
      <c r="K14" s="62">
        <v>0</v>
      </c>
      <c r="L14" s="62">
        <v>0</v>
      </c>
      <c r="M14" s="62">
        <v>0</v>
      </c>
      <c r="N14" s="62">
        <v>0</v>
      </c>
      <c r="O14" s="65">
        <v>0</v>
      </c>
      <c r="P14" s="305"/>
    </row>
    <row r="15" spans="1:18" ht="18.75" customHeight="1" x14ac:dyDescent="0.3">
      <c r="A15" s="53" t="s">
        <v>15</v>
      </c>
      <c r="B15" s="37"/>
      <c r="C15" s="38"/>
      <c r="D15" s="38"/>
      <c r="E15" s="38"/>
      <c r="F15" s="38"/>
      <c r="G15" s="38"/>
      <c r="H15" s="38"/>
      <c r="I15" s="67"/>
      <c r="J15" s="68" t="s">
        <v>16</v>
      </c>
      <c r="K15" s="56">
        <f t="shared" ref="K15:L15" si="6">K16+K17+K40+K44+K45</f>
        <v>3165514850.3699999</v>
      </c>
      <c r="L15" s="56">
        <f t="shared" si="6"/>
        <v>3240879201.3299999</v>
      </c>
      <c r="M15" s="56">
        <f t="shared" ref="M15:N15" si="7">M16+M17+M40+M44+M45</f>
        <v>3108476135.8200002</v>
      </c>
      <c r="N15" s="56">
        <f t="shared" si="7"/>
        <v>3265165292.7600002</v>
      </c>
      <c r="O15" s="56">
        <f t="shared" ref="O15" si="8">O16+O17+O40+O44+O45</f>
        <v>3412747617.4900007</v>
      </c>
      <c r="P15" s="351"/>
    </row>
    <row r="16" spans="1:18" ht="18.75" customHeight="1" x14ac:dyDescent="0.3">
      <c r="A16" s="69" t="s">
        <v>17</v>
      </c>
      <c r="B16" s="70" t="s">
        <v>339</v>
      </c>
      <c r="C16" s="71"/>
      <c r="D16" s="71"/>
      <c r="E16" s="71"/>
      <c r="F16" s="71"/>
      <c r="G16" s="71"/>
      <c r="H16" s="71"/>
      <c r="I16" s="72"/>
      <c r="J16" s="73">
        <v>31</v>
      </c>
      <c r="K16" s="62">
        <v>0</v>
      </c>
      <c r="L16" s="62">
        <v>0</v>
      </c>
      <c r="M16" s="62">
        <v>0</v>
      </c>
      <c r="N16" s="62">
        <v>0</v>
      </c>
      <c r="O16" s="65">
        <v>0</v>
      </c>
      <c r="P16" s="305"/>
    </row>
    <row r="17" spans="1:18" ht="17.100000000000001" customHeight="1" x14ac:dyDescent="0.3">
      <c r="A17" s="69" t="s">
        <v>18</v>
      </c>
      <c r="B17" s="70" t="s">
        <v>19</v>
      </c>
      <c r="C17" s="71"/>
      <c r="D17" s="71"/>
      <c r="E17" s="71"/>
      <c r="F17" s="71"/>
      <c r="G17" s="71"/>
      <c r="H17" s="71"/>
      <c r="I17" s="72"/>
      <c r="J17" s="73" t="s">
        <v>20</v>
      </c>
      <c r="K17" s="74">
        <f t="shared" ref="K17:L17" si="9">K18+K26+K27+K28+K29+K30+K31+K32</f>
        <v>2929651046.75</v>
      </c>
      <c r="L17" s="74">
        <f t="shared" si="9"/>
        <v>3092794013.27</v>
      </c>
      <c r="M17" s="74">
        <f t="shared" ref="M17:N17" si="10">M18+M26+M27+M28+M29+M30+M31+M32</f>
        <v>2931359789.7500005</v>
      </c>
      <c r="N17" s="74">
        <f t="shared" si="10"/>
        <v>3082072622.0300002</v>
      </c>
      <c r="O17" s="74">
        <f t="shared" ref="O17" si="11">O18+O26+O27+O28+O29+O30+O31+O32</f>
        <v>3202126621.5400004</v>
      </c>
      <c r="P17" s="353"/>
    </row>
    <row r="18" spans="1:18" x14ac:dyDescent="0.3">
      <c r="A18" s="66"/>
      <c r="C18" s="70" t="s">
        <v>21</v>
      </c>
      <c r="D18" s="71"/>
      <c r="E18" s="71"/>
      <c r="F18" s="71"/>
      <c r="I18" s="59"/>
      <c r="J18" s="60" t="s">
        <v>22</v>
      </c>
      <c r="K18" s="65">
        <f t="shared" ref="K18" si="12">K19+K20+K23+K24+K25</f>
        <v>1057100557.22</v>
      </c>
      <c r="L18" s="65">
        <f>L19+L20+L23+L24+L25</f>
        <v>1030833640.1899999</v>
      </c>
      <c r="M18" s="65">
        <f>M19+M20+M23+M24+M25</f>
        <v>939980597.63000011</v>
      </c>
      <c r="N18" s="65">
        <f>N19+N20+N23+N24+N25</f>
        <v>919810582.16000009</v>
      </c>
      <c r="O18" s="65">
        <f>O19+O20+O23+O24+O25</f>
        <v>945273181.99000001</v>
      </c>
      <c r="P18" s="354"/>
    </row>
    <row r="19" spans="1:18" s="35" customFormat="1" ht="12" x14ac:dyDescent="0.25">
      <c r="A19" s="75"/>
      <c r="C19" s="76"/>
      <c r="D19" s="77" t="s">
        <v>23</v>
      </c>
      <c r="E19" s="76"/>
      <c r="F19" s="76"/>
      <c r="I19" s="78"/>
      <c r="J19" s="79">
        <v>400</v>
      </c>
      <c r="K19" s="81">
        <v>110342606.19</v>
      </c>
      <c r="L19" s="81">
        <v>115293075.92</v>
      </c>
      <c r="M19" s="81">
        <v>111205109.81999999</v>
      </c>
      <c r="N19" s="81">
        <v>109586571.91</v>
      </c>
      <c r="O19" s="360">
        <v>108116699.54000001</v>
      </c>
      <c r="P19" s="307"/>
      <c r="Q19" s="313"/>
      <c r="R19" s="313"/>
    </row>
    <row r="20" spans="1:18" s="35" customFormat="1" ht="12" x14ac:dyDescent="0.25">
      <c r="A20" s="75"/>
      <c r="C20" s="76"/>
      <c r="D20" s="77" t="s">
        <v>24</v>
      </c>
      <c r="E20" s="76"/>
      <c r="F20" s="76"/>
      <c r="I20" s="78"/>
      <c r="J20" s="79">
        <v>401</v>
      </c>
      <c r="K20" s="81">
        <f t="shared" ref="K20:L20" si="13">SUM(K21:K22)</f>
        <v>18985479.98</v>
      </c>
      <c r="L20" s="81">
        <f t="shared" si="13"/>
        <v>19381391.109999999</v>
      </c>
      <c r="M20" s="81">
        <f t="shared" ref="M20:N20" si="14">SUM(M21:M22)</f>
        <v>19150599.149999999</v>
      </c>
      <c r="N20" s="81">
        <f t="shared" si="14"/>
        <v>19759296.920000002</v>
      </c>
      <c r="O20" s="81">
        <f t="shared" ref="O20" si="15">SUM(O21:O22)</f>
        <v>23411550.77</v>
      </c>
      <c r="P20" s="355"/>
      <c r="Q20" s="313"/>
      <c r="R20" s="313"/>
    </row>
    <row r="21" spans="1:18" s="35" customFormat="1" ht="12" x14ac:dyDescent="0.25">
      <c r="A21" s="75"/>
      <c r="C21" s="76"/>
      <c r="D21" s="77"/>
      <c r="E21" s="82" t="s">
        <v>25</v>
      </c>
      <c r="F21" s="76"/>
      <c r="I21" s="78"/>
      <c r="J21" s="79">
        <v>4010</v>
      </c>
      <c r="K21" s="81">
        <v>14382394.970000001</v>
      </c>
      <c r="L21" s="81">
        <v>16047905.83</v>
      </c>
      <c r="M21" s="81">
        <v>14930091.439999999</v>
      </c>
      <c r="N21" s="81">
        <v>16661403.630000001</v>
      </c>
      <c r="O21" s="360">
        <v>19775970.140000001</v>
      </c>
      <c r="P21" s="307"/>
      <c r="Q21" s="313"/>
      <c r="R21" s="313"/>
    </row>
    <row r="22" spans="1:18" s="35" customFormat="1" ht="12" x14ac:dyDescent="0.25">
      <c r="A22" s="75"/>
      <c r="C22" s="76"/>
      <c r="D22" s="77"/>
      <c r="E22" s="82" t="s">
        <v>26</v>
      </c>
      <c r="F22" s="76"/>
      <c r="I22" s="78"/>
      <c r="J22" s="79">
        <v>4011</v>
      </c>
      <c r="K22" s="81">
        <v>4603085.01</v>
      </c>
      <c r="L22" s="81">
        <v>3333485.28</v>
      </c>
      <c r="M22" s="81">
        <v>4220507.71</v>
      </c>
      <c r="N22" s="81">
        <v>3097893.29</v>
      </c>
      <c r="O22" s="360">
        <v>3635580.63</v>
      </c>
      <c r="P22" s="307"/>
      <c r="Q22" s="313"/>
      <c r="R22" s="313"/>
    </row>
    <row r="23" spans="1:18" s="35" customFormat="1" ht="12" x14ac:dyDescent="0.25">
      <c r="A23" s="75"/>
      <c r="C23" s="76"/>
      <c r="D23" s="77" t="s">
        <v>27</v>
      </c>
      <c r="E23" s="76"/>
      <c r="F23" s="76"/>
      <c r="I23" s="78"/>
      <c r="J23" s="79">
        <v>402</v>
      </c>
      <c r="K23" s="81">
        <v>70607.87</v>
      </c>
      <c r="L23" s="81">
        <v>155676.97</v>
      </c>
      <c r="M23" s="81">
        <v>61902.79</v>
      </c>
      <c r="N23" s="81">
        <v>11520.25</v>
      </c>
      <c r="O23" s="360">
        <v>250584.02</v>
      </c>
      <c r="P23" s="307"/>
      <c r="Q23" s="313"/>
      <c r="R23" s="313"/>
    </row>
    <row r="24" spans="1:18" s="35" customFormat="1" x14ac:dyDescent="0.3">
      <c r="A24" s="75"/>
      <c r="C24" s="76"/>
      <c r="D24" s="77" t="s">
        <v>28</v>
      </c>
      <c r="E24" s="76"/>
      <c r="F24" s="76"/>
      <c r="I24" s="78"/>
      <c r="J24" s="79">
        <v>403</v>
      </c>
      <c r="K24" s="81">
        <v>57764.42</v>
      </c>
      <c r="L24" s="81">
        <v>57764.42</v>
      </c>
      <c r="M24" s="81">
        <v>57764.42</v>
      </c>
      <c r="N24" s="81">
        <v>0</v>
      </c>
      <c r="O24" s="65">
        <v>0</v>
      </c>
      <c r="P24" s="307"/>
      <c r="Q24" s="313"/>
      <c r="R24" s="313"/>
    </row>
    <row r="25" spans="1:18" s="35" customFormat="1" ht="12" x14ac:dyDescent="0.25">
      <c r="A25" s="75"/>
      <c r="C25" s="76"/>
      <c r="D25" s="77" t="s">
        <v>29</v>
      </c>
      <c r="E25" s="76"/>
      <c r="F25" s="76"/>
      <c r="I25" s="78"/>
      <c r="J25" s="79">
        <v>404</v>
      </c>
      <c r="K25" s="81">
        <v>927644098.75999999</v>
      </c>
      <c r="L25" s="81">
        <v>895945731.76999998</v>
      </c>
      <c r="M25" s="81">
        <v>809505221.45000005</v>
      </c>
      <c r="N25" s="81">
        <v>790453193.08000004</v>
      </c>
      <c r="O25" s="360">
        <v>813494347.65999997</v>
      </c>
      <c r="P25" s="307"/>
      <c r="Q25" s="313"/>
      <c r="R25" s="313"/>
    </row>
    <row r="26" spans="1:18" x14ac:dyDescent="0.3">
      <c r="A26" s="66"/>
      <c r="C26" s="63" t="s">
        <v>30</v>
      </c>
      <c r="I26" s="59"/>
      <c r="J26" s="60">
        <v>405</v>
      </c>
      <c r="K26" s="65">
        <v>2208.4299999999998</v>
      </c>
      <c r="L26" s="65">
        <v>1202.93</v>
      </c>
      <c r="M26" s="65">
        <v>1057.2</v>
      </c>
      <c r="N26" s="65">
        <v>774.13</v>
      </c>
      <c r="O26" s="359">
        <v>6921.4</v>
      </c>
      <c r="P26" s="306"/>
    </row>
    <row r="27" spans="1:18" x14ac:dyDescent="0.3">
      <c r="A27" s="66"/>
      <c r="C27" s="63" t="s">
        <v>31</v>
      </c>
      <c r="I27" s="59"/>
      <c r="J27" s="60" t="s">
        <v>32</v>
      </c>
      <c r="K27" s="65">
        <v>301654476.67000002</v>
      </c>
      <c r="L27" s="65">
        <v>313599160.94</v>
      </c>
      <c r="M27" s="65">
        <v>314950923.56999999</v>
      </c>
      <c r="N27" s="65">
        <v>367309053.5</v>
      </c>
      <c r="O27" s="359">
        <v>358230096.29000002</v>
      </c>
      <c r="P27" s="306"/>
    </row>
    <row r="28" spans="1:18" x14ac:dyDescent="0.3">
      <c r="A28" s="66"/>
      <c r="C28" s="63" t="s">
        <v>33</v>
      </c>
      <c r="I28" s="59"/>
      <c r="J28" s="60">
        <v>409</v>
      </c>
      <c r="K28" s="65">
        <v>134082.13</v>
      </c>
      <c r="L28" s="65">
        <v>134118.13</v>
      </c>
      <c r="M28" s="65">
        <v>134118.13</v>
      </c>
      <c r="N28" s="65">
        <v>134118.13</v>
      </c>
      <c r="O28" s="359">
        <v>134118.13</v>
      </c>
      <c r="P28" s="306"/>
    </row>
    <row r="29" spans="1:18" x14ac:dyDescent="0.3">
      <c r="A29" s="66"/>
      <c r="C29" s="63" t="s">
        <v>34</v>
      </c>
      <c r="I29" s="59"/>
      <c r="J29" s="60">
        <v>41</v>
      </c>
      <c r="K29" s="65">
        <v>78857951.819999993</v>
      </c>
      <c r="L29" s="65">
        <v>123273918.26000001</v>
      </c>
      <c r="M29" s="65">
        <v>134643556.50999999</v>
      </c>
      <c r="N29" s="65">
        <v>166237731.66</v>
      </c>
      <c r="O29" s="359">
        <v>185396219.94</v>
      </c>
      <c r="P29" s="306"/>
    </row>
    <row r="30" spans="1:18" x14ac:dyDescent="0.3">
      <c r="A30" s="66"/>
      <c r="C30" s="63" t="s">
        <v>35</v>
      </c>
      <c r="I30" s="59"/>
      <c r="J30" s="60">
        <v>42</v>
      </c>
      <c r="K30" s="65">
        <v>564033566.99000001</v>
      </c>
      <c r="L30" s="65">
        <v>472748401.45999998</v>
      </c>
      <c r="M30" s="65">
        <v>495155541.31</v>
      </c>
      <c r="N30" s="65">
        <v>550812532.20000005</v>
      </c>
      <c r="O30" s="359">
        <v>558657404.60000002</v>
      </c>
      <c r="P30" s="306"/>
    </row>
    <row r="31" spans="1:18" x14ac:dyDescent="0.3">
      <c r="A31" s="66"/>
      <c r="C31" s="63" t="s">
        <v>36</v>
      </c>
      <c r="I31" s="59"/>
      <c r="J31" s="60">
        <v>46</v>
      </c>
      <c r="K31" s="65">
        <v>911561622.62</v>
      </c>
      <c r="L31" s="65">
        <v>1140155141.9200001</v>
      </c>
      <c r="M31" s="65">
        <v>1032822550.35</v>
      </c>
      <c r="N31" s="65">
        <v>1062758720.09</v>
      </c>
      <c r="O31" s="359">
        <v>1138701888.72</v>
      </c>
      <c r="P31" s="306"/>
    </row>
    <row r="32" spans="1:18" x14ac:dyDescent="0.3">
      <c r="A32" s="66"/>
      <c r="C32" s="63" t="s">
        <v>37</v>
      </c>
      <c r="I32" s="59"/>
      <c r="J32" s="60" t="s">
        <v>38</v>
      </c>
      <c r="K32" s="65">
        <f t="shared" ref="K32:L32" si="16">SUM(K33:K38)</f>
        <v>16306580.870000001</v>
      </c>
      <c r="L32" s="65">
        <f t="shared" si="16"/>
        <v>12048429.439999999</v>
      </c>
      <c r="M32" s="65">
        <f>SUM(M33:M38)</f>
        <v>13671445.049999999</v>
      </c>
      <c r="N32" s="65">
        <f>SUM(N33:N38)</f>
        <v>15009110.16</v>
      </c>
      <c r="O32" s="65">
        <f>SUM(O33:O38)</f>
        <v>15726790.470000001</v>
      </c>
      <c r="P32" s="354"/>
    </row>
    <row r="33" spans="1:18" s="35" customFormat="1" ht="12" x14ac:dyDescent="0.25">
      <c r="A33" s="75"/>
      <c r="C33" s="76"/>
      <c r="D33" s="77" t="s">
        <v>39</v>
      </c>
      <c r="E33" s="76"/>
      <c r="F33" s="76"/>
      <c r="I33" s="78"/>
      <c r="J33" s="79">
        <v>470</v>
      </c>
      <c r="K33" s="81">
        <v>6775037.8300000001</v>
      </c>
      <c r="L33" s="81">
        <v>3036891.96</v>
      </c>
      <c r="M33" s="81">
        <v>4915395.34</v>
      </c>
      <c r="N33" s="81">
        <v>5971170.8499999996</v>
      </c>
      <c r="O33" s="360">
        <v>8274897.7699999996</v>
      </c>
      <c r="P33" s="307"/>
      <c r="Q33" s="313"/>
      <c r="R33" s="313"/>
    </row>
    <row r="34" spans="1:18" s="35" customFormat="1" ht="12" x14ac:dyDescent="0.25">
      <c r="A34" s="75"/>
      <c r="C34" s="76"/>
      <c r="D34" s="77" t="s">
        <v>40</v>
      </c>
      <c r="E34" s="76"/>
      <c r="F34" s="76"/>
      <c r="I34" s="78"/>
      <c r="J34" s="79">
        <v>471</v>
      </c>
      <c r="K34" s="83"/>
      <c r="L34" s="83"/>
      <c r="M34" s="83"/>
      <c r="N34" s="112"/>
      <c r="O34" s="81"/>
      <c r="P34" s="310"/>
      <c r="Q34" s="313"/>
      <c r="R34" s="313"/>
    </row>
    <row r="35" spans="1:18" s="35" customFormat="1" ht="12" x14ac:dyDescent="0.25">
      <c r="A35" s="75"/>
      <c r="C35" s="76"/>
      <c r="D35" s="77" t="s">
        <v>41</v>
      </c>
      <c r="E35" s="76"/>
      <c r="F35" s="76"/>
      <c r="I35" s="78"/>
      <c r="J35" s="79">
        <v>472</v>
      </c>
      <c r="K35" s="83"/>
      <c r="L35" s="83"/>
      <c r="M35" s="83"/>
      <c r="N35" s="112"/>
      <c r="O35" s="81"/>
      <c r="P35" s="310"/>
      <c r="Q35" s="313"/>
      <c r="R35" s="313"/>
    </row>
    <row r="36" spans="1:18" s="35" customFormat="1" ht="12" x14ac:dyDescent="0.25">
      <c r="A36" s="75"/>
      <c r="C36" s="76"/>
      <c r="D36" s="77" t="s">
        <v>42</v>
      </c>
      <c r="E36" s="76"/>
      <c r="F36" s="76"/>
      <c r="I36" s="78"/>
      <c r="J36" s="79">
        <v>473</v>
      </c>
      <c r="K36" s="81">
        <v>6349882.0700000003</v>
      </c>
      <c r="L36" s="81">
        <v>6327165.3799999999</v>
      </c>
      <c r="M36" s="81">
        <v>6642770.0599999996</v>
      </c>
      <c r="N36" s="81">
        <v>6709196.0999999996</v>
      </c>
      <c r="O36" s="360">
        <v>4900700.4400000004</v>
      </c>
      <c r="P36" s="307"/>
      <c r="Q36" s="313"/>
      <c r="R36" s="313"/>
    </row>
    <row r="37" spans="1:18" s="35" customFormat="1" ht="12" x14ac:dyDescent="0.25">
      <c r="A37" s="75"/>
      <c r="C37" s="76"/>
      <c r="D37" s="77" t="s">
        <v>43</v>
      </c>
      <c r="E37" s="76"/>
      <c r="F37" s="76"/>
      <c r="I37" s="78"/>
      <c r="J37" s="84"/>
      <c r="K37" s="85"/>
      <c r="L37" s="85"/>
      <c r="M37" s="85"/>
      <c r="N37" s="85"/>
      <c r="O37" s="81"/>
      <c r="P37" s="308"/>
      <c r="Q37" s="313"/>
      <c r="R37" s="313"/>
    </row>
    <row r="38" spans="1:18" s="35" customFormat="1" ht="12" x14ac:dyDescent="0.25">
      <c r="A38" s="75"/>
      <c r="C38" s="76"/>
      <c r="D38" s="86" t="s">
        <v>44</v>
      </c>
      <c r="E38" s="76"/>
      <c r="F38" s="76"/>
      <c r="I38" s="78"/>
      <c r="J38" s="79">
        <v>474</v>
      </c>
      <c r="K38" s="81">
        <v>3181660.97</v>
      </c>
      <c r="L38" s="81">
        <v>2684372.1</v>
      </c>
      <c r="M38" s="81">
        <v>2113279.65</v>
      </c>
      <c r="N38" s="81">
        <v>2328743.21</v>
      </c>
      <c r="O38" s="360">
        <v>2551192.2599999998</v>
      </c>
      <c r="P38" s="307"/>
      <c r="Q38" s="313"/>
      <c r="R38" s="313"/>
    </row>
    <row r="39" spans="1:18" ht="17.100000000000001" customHeight="1" x14ac:dyDescent="0.3">
      <c r="A39" s="57" t="s">
        <v>45</v>
      </c>
      <c r="B39" s="63" t="s">
        <v>46</v>
      </c>
      <c r="I39" s="59"/>
      <c r="J39" s="84"/>
      <c r="K39" s="88"/>
      <c r="L39" s="88"/>
      <c r="M39" s="88"/>
      <c r="N39" s="88"/>
      <c r="O39" s="65"/>
    </row>
    <row r="40" spans="1:18" x14ac:dyDescent="0.3">
      <c r="A40" s="57"/>
      <c r="B40" s="58" t="s">
        <v>48</v>
      </c>
      <c r="I40" s="59"/>
      <c r="J40" s="60" t="s">
        <v>47</v>
      </c>
      <c r="K40" s="65">
        <f t="shared" ref="K40:L40" si="17">SUM(K41:K43)</f>
        <v>75493625.480000004</v>
      </c>
      <c r="L40" s="65">
        <f t="shared" si="17"/>
        <v>76959811.020000011</v>
      </c>
      <c r="M40" s="65">
        <f t="shared" ref="M40" si="18">SUM(M41:M43)</f>
        <v>76261458.489999995</v>
      </c>
      <c r="N40" s="65">
        <f>SUM(N41:N43)</f>
        <v>79201873.899999991</v>
      </c>
      <c r="O40" s="65">
        <f>SUM(O41:O43)</f>
        <v>76316617.050000012</v>
      </c>
      <c r="P40" s="354"/>
    </row>
    <row r="41" spans="1:18" ht="12.75" customHeight="1" x14ac:dyDescent="0.3">
      <c r="A41" s="57"/>
      <c r="B41" s="63"/>
      <c r="C41" s="63" t="s">
        <v>49</v>
      </c>
      <c r="I41" s="59"/>
      <c r="J41" s="60">
        <v>51</v>
      </c>
      <c r="K41" s="65">
        <v>60978865.640000001</v>
      </c>
      <c r="L41" s="65">
        <v>62378064.770000003</v>
      </c>
      <c r="M41" s="65">
        <v>61647191.869999997</v>
      </c>
      <c r="N41" s="65">
        <v>61500024.140000001</v>
      </c>
      <c r="O41" s="359">
        <v>58615003.140000001</v>
      </c>
      <c r="P41" s="306"/>
    </row>
    <row r="42" spans="1:18" x14ac:dyDescent="0.3">
      <c r="A42" s="66"/>
      <c r="C42" s="63" t="s">
        <v>50</v>
      </c>
      <c r="I42" s="59"/>
      <c r="J42" s="60">
        <v>52</v>
      </c>
      <c r="K42" s="65">
        <v>14304278.369999999</v>
      </c>
      <c r="L42" s="65">
        <v>14304377.07</v>
      </c>
      <c r="M42" s="65">
        <v>14341841.67</v>
      </c>
      <c r="N42" s="65">
        <v>14304392.77</v>
      </c>
      <c r="O42" s="359">
        <v>14304380.619999999</v>
      </c>
      <c r="P42" s="306"/>
    </row>
    <row r="43" spans="1:18" x14ac:dyDescent="0.3">
      <c r="A43" s="66"/>
      <c r="C43" s="63" t="s">
        <v>51</v>
      </c>
      <c r="I43" s="59"/>
      <c r="J43" s="60">
        <v>53</v>
      </c>
      <c r="K43" s="65">
        <v>210481.47</v>
      </c>
      <c r="L43" s="65">
        <v>277369.18</v>
      </c>
      <c r="M43" s="65">
        <v>272424.95</v>
      </c>
      <c r="N43" s="65">
        <v>3397456.99</v>
      </c>
      <c r="O43" s="359">
        <v>3397233.29</v>
      </c>
      <c r="P43" s="306"/>
    </row>
    <row r="44" spans="1:18" ht="17.100000000000001" customHeight="1" x14ac:dyDescent="0.3">
      <c r="A44" s="57" t="s">
        <v>52</v>
      </c>
      <c r="B44" s="63" t="s">
        <v>53</v>
      </c>
      <c r="I44" s="59"/>
      <c r="J44" s="60" t="s">
        <v>54</v>
      </c>
      <c r="K44" s="65">
        <v>135029985.28999999</v>
      </c>
      <c r="L44" s="65">
        <v>41475562.090000004</v>
      </c>
      <c r="M44" s="65">
        <v>58102508.369999997</v>
      </c>
      <c r="N44" s="65">
        <v>48535988.229999997</v>
      </c>
      <c r="O44" s="359">
        <v>73485782.840000004</v>
      </c>
      <c r="P44" s="306"/>
    </row>
    <row r="45" spans="1:18" ht="17.100000000000001" customHeight="1" x14ac:dyDescent="0.3">
      <c r="A45" s="57" t="s">
        <v>55</v>
      </c>
      <c r="B45" s="63" t="s">
        <v>56</v>
      </c>
      <c r="I45" s="59"/>
      <c r="J45" s="60" t="s">
        <v>57</v>
      </c>
      <c r="K45" s="65">
        <v>25340192.850000001</v>
      </c>
      <c r="L45" s="65">
        <v>29649814.949999999</v>
      </c>
      <c r="M45" s="65">
        <v>42752379.210000001</v>
      </c>
      <c r="N45" s="65">
        <v>55354808.600000001</v>
      </c>
      <c r="O45" s="359">
        <v>60818596.060000002</v>
      </c>
      <c r="P45" s="306"/>
    </row>
    <row r="46" spans="1:18" x14ac:dyDescent="0.3">
      <c r="A46" s="66"/>
      <c r="I46" s="49"/>
      <c r="J46" s="89"/>
      <c r="K46" s="91"/>
      <c r="L46" s="91"/>
      <c r="M46" s="91"/>
      <c r="N46" s="91"/>
      <c r="O46" s="91"/>
    </row>
    <row r="47" spans="1:18" ht="18" customHeight="1" x14ac:dyDescent="0.3">
      <c r="A47" s="92" t="s">
        <v>58</v>
      </c>
      <c r="B47" s="93"/>
      <c r="C47" s="93"/>
      <c r="D47" s="93"/>
      <c r="E47" s="93"/>
      <c r="F47" s="93"/>
      <c r="G47" s="93"/>
      <c r="H47" s="93"/>
      <c r="I47" s="300"/>
      <c r="J47" s="68" t="s">
        <v>59</v>
      </c>
      <c r="K47" s="95">
        <f t="shared" ref="K47:L47" si="19">K7+K15</f>
        <v>3187144496.6900001</v>
      </c>
      <c r="L47" s="95">
        <f t="shared" si="19"/>
        <v>3263659754.73</v>
      </c>
      <c r="M47" s="95">
        <f t="shared" ref="M47:N47" si="20">M7+M15</f>
        <v>3130775732.21</v>
      </c>
      <c r="N47" s="95">
        <f t="shared" si="20"/>
        <v>3287820621.4900002</v>
      </c>
      <c r="O47" s="95">
        <f t="shared" ref="O47" si="21">O7+O15</f>
        <v>3437770634.8100009</v>
      </c>
      <c r="P47" s="95"/>
    </row>
    <row r="48" spans="1:18" ht="8.25" customHeight="1" thickBot="1" x14ac:dyDescent="0.35">
      <c r="A48" s="96"/>
      <c r="B48" s="97"/>
      <c r="C48" s="97"/>
      <c r="D48" s="97"/>
      <c r="E48" s="97"/>
      <c r="F48" s="97"/>
      <c r="G48" s="97"/>
      <c r="H48" s="97"/>
      <c r="I48" s="301"/>
      <c r="J48" s="98"/>
      <c r="K48" s="99"/>
      <c r="L48" s="99"/>
      <c r="M48" s="99"/>
      <c r="N48" s="99"/>
      <c r="O48" s="99"/>
      <c r="P48" s="304"/>
    </row>
    <row r="49" spans="1:10" ht="9" customHeight="1" thickTop="1" x14ac:dyDescent="0.3">
      <c r="A49" s="34" t="s">
        <v>60</v>
      </c>
      <c r="J49" s="100"/>
    </row>
    <row r="50" spans="1:10" ht="15" x14ac:dyDescent="0.3">
      <c r="A50" s="34" t="s">
        <v>340</v>
      </c>
      <c r="J50" s="34"/>
    </row>
    <row r="51" spans="1:10" x14ac:dyDescent="0.3">
      <c r="J51" s="34"/>
    </row>
    <row r="52" spans="1:10" x14ac:dyDescent="0.3">
      <c r="J52" s="34"/>
    </row>
    <row r="53" spans="1:10" x14ac:dyDescent="0.3">
      <c r="J53" s="34"/>
    </row>
  </sheetData>
  <mergeCells count="1">
    <mergeCell ref="A3:J3"/>
  </mergeCells>
  <pageMargins left="0" right="0" top="0.19685039370078741" bottom="0.47244094488188981" header="0.51181102362204722" footer="0.11811023622047245"/>
  <pageSetup paperSize="9" scale="50" orientation="portrait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O52"/>
  <sheetViews>
    <sheetView showGridLines="0" tabSelected="1" zoomScale="110" zoomScaleNormal="110" zoomScaleSheetLayoutView="100" workbookViewId="0">
      <selection activeCell="J9" sqref="J9"/>
    </sheetView>
  </sheetViews>
  <sheetFormatPr defaultColWidth="12" defaultRowHeight="13.8" x14ac:dyDescent="0.3"/>
  <cols>
    <col min="1" max="1" width="4.44140625" style="34" customWidth="1"/>
    <col min="2" max="2" width="2.6640625" style="34" customWidth="1"/>
    <col min="3" max="3" width="5.44140625" style="34" customWidth="1"/>
    <col min="4" max="4" width="6.6640625" style="34" customWidth="1"/>
    <col min="5" max="6" width="12" style="34" customWidth="1"/>
    <col min="7" max="7" width="10" style="34" customWidth="1"/>
    <col min="8" max="9" width="4.5546875" style="34" customWidth="1"/>
    <col min="10" max="10" width="12.6640625" style="101" customWidth="1"/>
    <col min="11" max="12" width="15.6640625" style="34" customWidth="1"/>
    <col min="13" max="15" width="16.6640625" style="34" customWidth="1"/>
    <col min="16" max="16384" width="12" style="34"/>
  </cols>
  <sheetData>
    <row r="1" spans="1:15" ht="18" x14ac:dyDescent="0.35">
      <c r="A1" s="33" t="s">
        <v>282</v>
      </c>
    </row>
    <row r="3" spans="1:15" ht="16.5" customHeight="1" x14ac:dyDescent="0.3">
      <c r="A3" s="368" t="s">
        <v>61</v>
      </c>
      <c r="B3" s="368"/>
      <c r="C3" s="368"/>
      <c r="D3" s="368"/>
      <c r="E3" s="368"/>
      <c r="F3" s="368"/>
      <c r="G3" s="368"/>
      <c r="H3" s="368"/>
      <c r="I3" s="368"/>
      <c r="J3" s="368"/>
      <c r="K3" s="38"/>
      <c r="L3" s="38"/>
      <c r="M3" s="38"/>
      <c r="N3" s="38"/>
    </row>
    <row r="4" spans="1:15" ht="24.9" customHeight="1" x14ac:dyDescent="0.3"/>
    <row r="5" spans="1:15" x14ac:dyDescent="0.3">
      <c r="A5" s="41" t="s">
        <v>62</v>
      </c>
      <c r="B5" s="42"/>
      <c r="C5" s="43"/>
      <c r="D5" s="43"/>
      <c r="E5" s="43"/>
      <c r="F5" s="43"/>
      <c r="G5" s="43"/>
      <c r="H5" s="43"/>
      <c r="I5" s="102"/>
      <c r="J5" s="45" t="s">
        <v>2</v>
      </c>
      <c r="K5" s="45">
        <v>2014</v>
      </c>
      <c r="L5" s="45">
        <v>2015</v>
      </c>
      <c r="M5" s="45">
        <v>2016</v>
      </c>
      <c r="N5" s="45">
        <v>2017</v>
      </c>
      <c r="O5" s="45">
        <v>2018</v>
      </c>
    </row>
    <row r="6" spans="1:15" x14ac:dyDescent="0.3">
      <c r="A6" s="47"/>
      <c r="B6" s="48"/>
      <c r="C6" s="48"/>
      <c r="D6" s="48"/>
      <c r="E6" s="48"/>
      <c r="F6" s="48"/>
      <c r="G6" s="48"/>
      <c r="H6" s="48"/>
      <c r="I6" s="103"/>
      <c r="J6" s="50"/>
      <c r="K6" s="51"/>
      <c r="L6" s="51"/>
      <c r="M6" s="51"/>
      <c r="N6" s="51"/>
      <c r="O6" s="51"/>
    </row>
    <row r="7" spans="1:15" ht="14.4" x14ac:dyDescent="0.3">
      <c r="A7" s="104" t="s">
        <v>63</v>
      </c>
      <c r="B7" s="42"/>
      <c r="C7" s="43"/>
      <c r="D7" s="43"/>
      <c r="E7" s="43"/>
      <c r="F7" s="43"/>
      <c r="G7" s="43"/>
      <c r="H7" s="43"/>
      <c r="I7" s="43"/>
      <c r="J7" s="105">
        <v>13</v>
      </c>
      <c r="K7" s="94">
        <f t="shared" ref="K7:O7" si="0">K8</f>
        <v>786811587.98000002</v>
      </c>
      <c r="L7" s="94">
        <f t="shared" si="0"/>
        <v>715157817.59000003</v>
      </c>
      <c r="M7" s="94">
        <f t="shared" si="0"/>
        <v>678827971.55000007</v>
      </c>
      <c r="N7" s="94">
        <f t="shared" si="0"/>
        <v>681549295.78000009</v>
      </c>
      <c r="O7" s="94">
        <f t="shared" si="0"/>
        <v>712255168.49000001</v>
      </c>
    </row>
    <row r="8" spans="1:15" ht="17.25" customHeight="1" x14ac:dyDescent="0.3">
      <c r="A8" s="57" t="s">
        <v>64</v>
      </c>
      <c r="B8" s="63" t="s">
        <v>65</v>
      </c>
      <c r="J8" s="60" t="s">
        <v>66</v>
      </c>
      <c r="K8" s="64">
        <f t="shared" ref="K8:L8" si="1">SUM(K9:K11)</f>
        <v>786811587.98000002</v>
      </c>
      <c r="L8" s="64">
        <f t="shared" si="1"/>
        <v>715157817.59000003</v>
      </c>
      <c r="M8" s="64">
        <f t="shared" ref="M8:N8" si="2">SUM(M9:M11)</f>
        <v>678827971.55000007</v>
      </c>
      <c r="N8" s="64">
        <f t="shared" si="2"/>
        <v>681549295.78000009</v>
      </c>
      <c r="O8" s="64">
        <f t="shared" ref="O8" si="3">SUM(O9:O11)</f>
        <v>712255168.49000001</v>
      </c>
    </row>
    <row r="9" spans="1:15" x14ac:dyDescent="0.3">
      <c r="A9" s="66"/>
      <c r="C9" s="63" t="s">
        <v>67</v>
      </c>
      <c r="H9" s="106"/>
      <c r="J9" s="60" t="s">
        <v>68</v>
      </c>
      <c r="K9" s="64">
        <v>764233691.61000001</v>
      </c>
      <c r="L9" s="64">
        <v>691392548.36000001</v>
      </c>
      <c r="M9" s="64">
        <v>653445506.57000005</v>
      </c>
      <c r="N9" s="64">
        <v>654594864.69000006</v>
      </c>
      <c r="O9" s="64">
        <v>681663900.23000002</v>
      </c>
    </row>
    <row r="10" spans="1:15" x14ac:dyDescent="0.3">
      <c r="A10" s="66"/>
      <c r="C10" s="107" t="s">
        <v>313</v>
      </c>
      <c r="H10" s="106"/>
      <c r="I10" s="1" t="s">
        <v>311</v>
      </c>
      <c r="J10" s="60"/>
      <c r="K10" s="64"/>
      <c r="L10" s="64"/>
      <c r="M10" s="64"/>
      <c r="N10" s="64"/>
      <c r="O10" s="64"/>
    </row>
    <row r="11" spans="1:15" ht="15" x14ac:dyDescent="0.3">
      <c r="A11" s="66"/>
      <c r="C11" s="63" t="s">
        <v>341</v>
      </c>
      <c r="J11" s="60">
        <v>1399</v>
      </c>
      <c r="K11" s="64">
        <v>22577896.370000001</v>
      </c>
      <c r="L11" s="64">
        <v>23765269.23</v>
      </c>
      <c r="M11" s="64">
        <v>25382464.98</v>
      </c>
      <c r="N11" s="64">
        <v>26954431.09</v>
      </c>
      <c r="O11" s="64">
        <v>30591268.260000002</v>
      </c>
    </row>
    <row r="12" spans="1:15" ht="18.75" customHeight="1" x14ac:dyDescent="0.3">
      <c r="A12" s="53" t="s">
        <v>69</v>
      </c>
      <c r="B12" s="37"/>
      <c r="C12" s="37"/>
      <c r="D12" s="37"/>
      <c r="E12" s="37"/>
      <c r="F12" s="37"/>
      <c r="G12" s="37"/>
      <c r="H12" s="37"/>
      <c r="I12" s="37"/>
      <c r="J12" s="68" t="s">
        <v>70</v>
      </c>
      <c r="K12" s="55">
        <f t="shared" ref="K12:L12" si="4">K13+K20+K44</f>
        <v>2400332908.71</v>
      </c>
      <c r="L12" s="55">
        <f t="shared" si="4"/>
        <v>2548501937.1399999</v>
      </c>
      <c r="M12" s="55">
        <f t="shared" ref="M12:N12" si="5">M13+M20+M44</f>
        <v>2451947760.6599998</v>
      </c>
      <c r="N12" s="55">
        <f t="shared" si="5"/>
        <v>2606271325.71</v>
      </c>
      <c r="O12" s="55">
        <f t="shared" ref="O12" si="6">O13+O20+O44</f>
        <v>2725515466.3200006</v>
      </c>
    </row>
    <row r="13" spans="1:15" ht="17.25" customHeight="1" x14ac:dyDescent="0.3">
      <c r="A13" s="57" t="s">
        <v>18</v>
      </c>
      <c r="B13" s="63" t="s">
        <v>71</v>
      </c>
      <c r="J13" s="60" t="s">
        <v>72</v>
      </c>
      <c r="K13" s="61">
        <f t="shared" ref="K13:L13" si="7">K14+K18+K19</f>
        <v>0</v>
      </c>
      <c r="L13" s="61">
        <f t="shared" si="7"/>
        <v>0</v>
      </c>
      <c r="M13" s="61">
        <f t="shared" ref="M13:N13" si="8">M14+M18+M19</f>
        <v>0</v>
      </c>
      <c r="N13" s="61">
        <f t="shared" si="8"/>
        <v>0</v>
      </c>
      <c r="O13" s="61">
        <f t="shared" ref="O13" si="9">O14+O18+O19</f>
        <v>0</v>
      </c>
    </row>
    <row r="14" spans="1:15" ht="17.25" customHeight="1" x14ac:dyDescent="0.3">
      <c r="A14" s="57"/>
      <c r="B14" s="63"/>
      <c r="C14" s="34" t="s">
        <v>73</v>
      </c>
      <c r="J14" s="60" t="s">
        <v>74</v>
      </c>
      <c r="K14" s="61">
        <f t="shared" ref="K14:L14" si="10">SUM(K15:K17)</f>
        <v>0</v>
      </c>
      <c r="L14" s="61">
        <f t="shared" si="10"/>
        <v>0</v>
      </c>
      <c r="M14" s="61">
        <f t="shared" ref="M14:N14" si="11">SUM(M15:M17)</f>
        <v>0</v>
      </c>
      <c r="N14" s="61">
        <f t="shared" si="11"/>
        <v>0</v>
      </c>
      <c r="O14" s="61">
        <f t="shared" ref="O14" si="12">SUM(O15:O17)</f>
        <v>0</v>
      </c>
    </row>
    <row r="15" spans="1:15" s="35" customFormat="1" ht="12" x14ac:dyDescent="0.25">
      <c r="A15" s="75"/>
      <c r="C15" s="108"/>
      <c r="D15" s="109" t="s">
        <v>75</v>
      </c>
      <c r="E15" s="110"/>
      <c r="J15" s="79">
        <v>172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</row>
    <row r="16" spans="1:15" s="35" customFormat="1" ht="12" x14ac:dyDescent="0.25">
      <c r="A16" s="75"/>
      <c r="C16" s="108"/>
      <c r="D16" s="108" t="s">
        <v>76</v>
      </c>
      <c r="J16" s="79">
        <v>173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</row>
    <row r="17" spans="1:15" s="35" customFormat="1" ht="12" x14ac:dyDescent="0.25">
      <c r="A17" s="75"/>
      <c r="C17" s="108"/>
      <c r="D17" s="108" t="s">
        <v>77</v>
      </c>
      <c r="J17" s="79">
        <v>174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</row>
    <row r="18" spans="1:15" x14ac:dyDescent="0.3">
      <c r="A18" s="57"/>
      <c r="B18" s="63"/>
      <c r="C18" s="34" t="s">
        <v>78</v>
      </c>
      <c r="J18" s="60" t="s">
        <v>79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</row>
    <row r="19" spans="1:15" x14ac:dyDescent="0.3">
      <c r="A19" s="66"/>
      <c r="C19" s="63" t="s">
        <v>80</v>
      </c>
      <c r="J19" s="60" t="s">
        <v>81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</row>
    <row r="20" spans="1:15" ht="17.25" customHeight="1" x14ac:dyDescent="0.3">
      <c r="A20" s="57" t="s">
        <v>45</v>
      </c>
      <c r="B20" s="63" t="s">
        <v>82</v>
      </c>
      <c r="J20" s="60" t="s">
        <v>83</v>
      </c>
      <c r="K20" s="64">
        <f t="shared" ref="K20:L20" si="13">K21+K22+K30+K33+K34+K41</f>
        <v>2357923822.6900001</v>
      </c>
      <c r="L20" s="64">
        <f t="shared" si="13"/>
        <v>2426093769.8799996</v>
      </c>
      <c r="M20" s="64">
        <f t="shared" ref="M20:N20" si="14">M21+M22+M30+M33+M34+M41</f>
        <v>2410320222.0299997</v>
      </c>
      <c r="N20" s="64">
        <f t="shared" si="14"/>
        <v>2563371209.5300002</v>
      </c>
      <c r="O20" s="64">
        <f t="shared" ref="O20" si="15">O21+O22+O30+O33+O34+O41</f>
        <v>2693102759.2800007</v>
      </c>
    </row>
    <row r="21" spans="1:15" ht="17.100000000000001" customHeight="1" x14ac:dyDescent="0.3">
      <c r="A21" s="66"/>
      <c r="C21" s="63" t="s">
        <v>73</v>
      </c>
      <c r="J21" s="60">
        <v>43</v>
      </c>
      <c r="K21" s="64">
        <v>989753.52</v>
      </c>
      <c r="L21" s="64">
        <v>523980.21</v>
      </c>
      <c r="M21" s="64">
        <v>829163.2</v>
      </c>
      <c r="N21" s="64">
        <v>671507.5</v>
      </c>
      <c r="O21" s="64">
        <v>879446.94</v>
      </c>
    </row>
    <row r="22" spans="1:15" x14ac:dyDescent="0.3">
      <c r="A22" s="66"/>
      <c r="C22" s="70" t="s">
        <v>84</v>
      </c>
      <c r="D22" s="71"/>
      <c r="E22" s="71"/>
      <c r="J22" s="60">
        <v>44</v>
      </c>
      <c r="K22" s="64">
        <f t="shared" ref="K22:L22" si="16">SUM(K23:K28)</f>
        <v>2187103037.79</v>
      </c>
      <c r="L22" s="64">
        <f t="shared" si="16"/>
        <v>2193389671.7799997</v>
      </c>
      <c r="M22" s="64">
        <f>SUM(M23:M28)</f>
        <v>2212071374.27</v>
      </c>
      <c r="N22" s="64">
        <f>SUM(N23:N28)</f>
        <v>2345098177.4899998</v>
      </c>
      <c r="O22" s="64">
        <f>SUM(O23:O28)</f>
        <v>2479742599.5400004</v>
      </c>
    </row>
    <row r="23" spans="1:15" s="35" customFormat="1" ht="12" x14ac:dyDescent="0.25">
      <c r="A23" s="75"/>
      <c r="C23" s="108"/>
      <c r="D23" s="77" t="s">
        <v>85</v>
      </c>
      <c r="E23" s="113"/>
      <c r="J23" s="79">
        <v>440</v>
      </c>
      <c r="K23" s="80">
        <v>3879194.49</v>
      </c>
      <c r="L23" s="80">
        <v>3794375.6</v>
      </c>
      <c r="M23" s="80">
        <v>4082100.19</v>
      </c>
      <c r="N23" s="80">
        <v>5509873.1799999997</v>
      </c>
      <c r="O23" s="80">
        <v>3902933.03</v>
      </c>
    </row>
    <row r="24" spans="1:15" s="35" customFormat="1" ht="12" x14ac:dyDescent="0.25">
      <c r="A24" s="75"/>
      <c r="C24" s="108"/>
      <c r="D24" s="77" t="s">
        <v>86</v>
      </c>
      <c r="E24" s="110"/>
      <c r="J24" s="79" t="s">
        <v>87</v>
      </c>
      <c r="K24" s="80">
        <v>1985027517.5799999</v>
      </c>
      <c r="L24" s="80">
        <v>2050247519.0799999</v>
      </c>
      <c r="M24" s="80">
        <v>2081105029.8599999</v>
      </c>
      <c r="N24" s="80">
        <v>2201442041.3400002</v>
      </c>
      <c r="O24" s="80">
        <v>2416151870.79</v>
      </c>
    </row>
    <row r="25" spans="1:15" s="35" customFormat="1" ht="12" x14ac:dyDescent="0.25">
      <c r="A25" s="75"/>
      <c r="C25" s="108"/>
      <c r="D25" s="109" t="s">
        <v>88</v>
      </c>
      <c r="E25" s="110"/>
      <c r="J25" s="79">
        <v>445</v>
      </c>
      <c r="K25" s="80">
        <v>21820063.59</v>
      </c>
      <c r="L25" s="80">
        <v>21738360.5</v>
      </c>
      <c r="M25" s="80">
        <v>20222237.850000001</v>
      </c>
      <c r="N25" s="80">
        <v>27073038.969999999</v>
      </c>
      <c r="O25" s="80">
        <v>25697403.129999999</v>
      </c>
    </row>
    <row r="26" spans="1:15" s="35" customFormat="1" ht="12" x14ac:dyDescent="0.25">
      <c r="A26" s="75"/>
      <c r="C26" s="108"/>
      <c r="D26" s="108" t="s">
        <v>89</v>
      </c>
      <c r="J26" s="79">
        <v>446</v>
      </c>
      <c r="K26" s="80">
        <v>8092.98</v>
      </c>
      <c r="L26" s="80">
        <v>1100.49</v>
      </c>
      <c r="M26" s="80">
        <v>4948.8900000000003</v>
      </c>
      <c r="N26" s="80">
        <v>3198.43</v>
      </c>
      <c r="O26" s="80">
        <v>2062.4</v>
      </c>
    </row>
    <row r="27" spans="1:15" s="35" customFormat="1" ht="12" x14ac:dyDescent="0.25">
      <c r="A27" s="75"/>
      <c r="C27" s="108"/>
      <c r="D27" s="108" t="s">
        <v>90</v>
      </c>
      <c r="J27" s="79">
        <v>447</v>
      </c>
      <c r="K27" s="80">
        <v>17997.650000000001</v>
      </c>
      <c r="L27" s="80">
        <v>30223.11</v>
      </c>
      <c r="M27" s="80">
        <v>21791.06</v>
      </c>
      <c r="N27" s="80">
        <v>23683.8</v>
      </c>
      <c r="O27" s="80">
        <v>35564.76</v>
      </c>
    </row>
    <row r="28" spans="1:15" s="35" customFormat="1" ht="12" x14ac:dyDescent="0.25">
      <c r="A28" s="75"/>
      <c r="D28" s="108" t="s">
        <v>91</v>
      </c>
      <c r="J28" s="79">
        <v>449</v>
      </c>
      <c r="K28" s="80">
        <v>176350171.5</v>
      </c>
      <c r="L28" s="80">
        <v>117578093</v>
      </c>
      <c r="M28" s="80">
        <v>106635266.42</v>
      </c>
      <c r="N28" s="80">
        <v>111046341.77</v>
      </c>
      <c r="O28" s="80">
        <v>33952765.43</v>
      </c>
    </row>
    <row r="29" spans="1:15" x14ac:dyDescent="0.3">
      <c r="A29" s="66"/>
      <c r="C29" s="63" t="s">
        <v>92</v>
      </c>
      <c r="J29" s="60">
        <v>45</v>
      </c>
      <c r="K29" s="87"/>
      <c r="L29" s="87"/>
      <c r="M29" s="87"/>
      <c r="N29" s="87"/>
      <c r="O29" s="80"/>
    </row>
    <row r="30" spans="1:15" x14ac:dyDescent="0.3">
      <c r="A30" s="66"/>
      <c r="C30" s="63" t="s">
        <v>93</v>
      </c>
      <c r="J30" s="60"/>
      <c r="K30" s="64">
        <f t="shared" ref="K30:L30" si="17">SUM(K31:K32)</f>
        <v>25686720.530000001</v>
      </c>
      <c r="L30" s="64">
        <f t="shared" si="17"/>
        <v>39250331.890000001</v>
      </c>
      <c r="M30" s="64">
        <f t="shared" ref="M30:N30" si="18">SUM(M31:M32)</f>
        <v>25259846.18</v>
      </c>
      <c r="N30" s="64">
        <f t="shared" si="18"/>
        <v>28525432.59</v>
      </c>
      <c r="O30" s="64">
        <f t="shared" ref="O30" si="19">SUM(O31:O32)</f>
        <v>21482752.34</v>
      </c>
    </row>
    <row r="31" spans="1:15" s="35" customFormat="1" ht="12" x14ac:dyDescent="0.25">
      <c r="A31" s="75"/>
      <c r="D31" s="108" t="s">
        <v>94</v>
      </c>
      <c r="J31" s="79" t="s">
        <v>95</v>
      </c>
      <c r="K31" s="80">
        <v>8646279.5299999993</v>
      </c>
      <c r="L31" s="80">
        <v>10884466.6</v>
      </c>
      <c r="M31" s="80">
        <v>11041670.189999999</v>
      </c>
      <c r="N31" s="80">
        <v>11685529.289999999</v>
      </c>
      <c r="O31" s="80">
        <v>10435461.18</v>
      </c>
    </row>
    <row r="32" spans="1:15" s="35" customFormat="1" ht="12" x14ac:dyDescent="0.25">
      <c r="A32" s="75"/>
      <c r="D32" s="108" t="s">
        <v>96</v>
      </c>
      <c r="J32" s="79" t="s">
        <v>97</v>
      </c>
      <c r="K32" s="80">
        <v>17040441</v>
      </c>
      <c r="L32" s="80">
        <v>28365865.289999999</v>
      </c>
      <c r="M32" s="80">
        <v>14218175.99</v>
      </c>
      <c r="N32" s="80">
        <v>16839903.300000001</v>
      </c>
      <c r="O32" s="80">
        <v>11047291.16</v>
      </c>
    </row>
    <row r="33" spans="1:15" x14ac:dyDescent="0.3">
      <c r="A33" s="66"/>
      <c r="C33" s="63" t="s">
        <v>98</v>
      </c>
      <c r="D33" s="114"/>
      <c r="J33" s="60">
        <v>46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</row>
    <row r="34" spans="1:15" x14ac:dyDescent="0.3">
      <c r="A34" s="66"/>
      <c r="C34" s="63" t="s">
        <v>99</v>
      </c>
      <c r="J34" s="60">
        <v>47</v>
      </c>
      <c r="K34" s="64">
        <f t="shared" ref="K34:L34" si="20">SUM(K35:K40)</f>
        <v>25329736.079999998</v>
      </c>
      <c r="L34" s="64">
        <f t="shared" si="20"/>
        <v>22698281.059999999</v>
      </c>
      <c r="M34" s="64">
        <f t="shared" ref="M34:N34" si="21">SUM(M35:M40)</f>
        <v>30417631.879999999</v>
      </c>
      <c r="N34" s="64">
        <f t="shared" si="21"/>
        <v>20799696.259999998</v>
      </c>
      <c r="O34" s="64">
        <f>SUM(O35:O40)</f>
        <v>24526674.699999999</v>
      </c>
    </row>
    <row r="35" spans="1:15" s="35" customFormat="1" ht="12" x14ac:dyDescent="0.25">
      <c r="A35" s="75"/>
      <c r="C35" s="76"/>
      <c r="D35" s="77" t="s">
        <v>100</v>
      </c>
      <c r="E35" s="76"/>
      <c r="F35" s="76"/>
      <c r="I35" s="78"/>
      <c r="J35" s="79">
        <v>470</v>
      </c>
      <c r="K35" s="80">
        <v>21016686.379999999</v>
      </c>
      <c r="L35" s="80">
        <v>20095301.199999999</v>
      </c>
      <c r="M35" s="80">
        <v>27462692.359999999</v>
      </c>
      <c r="N35" s="80">
        <v>16173114.939999999</v>
      </c>
      <c r="O35" s="80">
        <v>18021095.559999999</v>
      </c>
    </row>
    <row r="36" spans="1:15" s="35" customFormat="1" ht="12" x14ac:dyDescent="0.25">
      <c r="A36" s="75"/>
      <c r="C36" s="76"/>
      <c r="D36" s="77" t="s">
        <v>40</v>
      </c>
      <c r="E36" s="76"/>
      <c r="F36" s="76"/>
      <c r="I36" s="78"/>
      <c r="J36" s="79">
        <v>471</v>
      </c>
      <c r="K36" s="83"/>
      <c r="L36" s="83"/>
      <c r="M36" s="83"/>
      <c r="N36" s="83"/>
      <c r="O36" s="83"/>
    </row>
    <row r="37" spans="1:15" s="35" customFormat="1" ht="12" x14ac:dyDescent="0.25">
      <c r="A37" s="75"/>
      <c r="C37" s="76"/>
      <c r="D37" s="77" t="s">
        <v>41</v>
      </c>
      <c r="E37" s="76"/>
      <c r="F37" s="76"/>
      <c r="I37" s="78"/>
      <c r="J37" s="79">
        <v>472</v>
      </c>
      <c r="K37" s="83"/>
      <c r="L37" s="83"/>
      <c r="M37" s="83"/>
      <c r="N37" s="83"/>
      <c r="O37" s="83"/>
    </row>
    <row r="38" spans="1:15" s="35" customFormat="1" ht="12" x14ac:dyDescent="0.25">
      <c r="A38" s="75"/>
      <c r="C38" s="76"/>
      <c r="D38" s="77" t="s">
        <v>42</v>
      </c>
      <c r="E38" s="76"/>
      <c r="F38" s="76"/>
      <c r="I38" s="78"/>
      <c r="J38" s="79">
        <v>473</v>
      </c>
      <c r="K38" s="80">
        <v>2347420.5299999998</v>
      </c>
      <c r="L38" s="80">
        <v>646242.31000000006</v>
      </c>
      <c r="M38" s="80">
        <v>1293288.47</v>
      </c>
      <c r="N38" s="80">
        <v>3473927.14</v>
      </c>
      <c r="O38" s="80">
        <v>5560285.1500000004</v>
      </c>
    </row>
    <row r="39" spans="1:15" s="35" customFormat="1" ht="12" x14ac:dyDescent="0.25">
      <c r="A39" s="75"/>
      <c r="C39" s="76"/>
      <c r="D39" s="77" t="s">
        <v>43</v>
      </c>
      <c r="E39" s="76"/>
      <c r="F39" s="76"/>
      <c r="I39" s="78"/>
      <c r="J39" s="84"/>
      <c r="K39" s="84"/>
      <c r="L39" s="84"/>
      <c r="M39" s="84"/>
      <c r="N39" s="84"/>
      <c r="O39" s="84"/>
    </row>
    <row r="40" spans="1:15" s="35" customFormat="1" ht="12" x14ac:dyDescent="0.25">
      <c r="A40" s="75"/>
      <c r="C40" s="76"/>
      <c r="D40" s="86" t="s">
        <v>44</v>
      </c>
      <c r="E40" s="76"/>
      <c r="F40" s="76"/>
      <c r="I40" s="78"/>
      <c r="J40" s="79">
        <v>474</v>
      </c>
      <c r="K40" s="80">
        <v>1965629.17</v>
      </c>
      <c r="L40" s="80">
        <v>1956737.55</v>
      </c>
      <c r="M40" s="80">
        <v>1661651.05</v>
      </c>
      <c r="N40" s="80">
        <v>1152654.18</v>
      </c>
      <c r="O40" s="80">
        <v>945293.99</v>
      </c>
    </row>
    <row r="41" spans="1:15" x14ac:dyDescent="0.3">
      <c r="A41" s="66"/>
      <c r="C41" s="63" t="s">
        <v>101</v>
      </c>
      <c r="J41" s="60">
        <v>48</v>
      </c>
      <c r="K41" s="64">
        <f t="shared" ref="K41:L41" si="22">SUM(K42:K43)</f>
        <v>118814574.77000001</v>
      </c>
      <c r="L41" s="64">
        <f t="shared" si="22"/>
        <v>170231504.94</v>
      </c>
      <c r="M41" s="64">
        <f t="shared" ref="M41:N41" si="23">SUM(M42:M43)</f>
        <v>141742206.5</v>
      </c>
      <c r="N41" s="64">
        <f t="shared" si="23"/>
        <v>168276395.69</v>
      </c>
      <c r="O41" s="64">
        <f t="shared" ref="O41" si="24">SUM(O42:O43)</f>
        <v>166471285.76000002</v>
      </c>
    </row>
    <row r="42" spans="1:15" s="35" customFormat="1" ht="12" x14ac:dyDescent="0.25">
      <c r="A42" s="75"/>
      <c r="D42" s="108" t="s">
        <v>102</v>
      </c>
      <c r="J42" s="79">
        <v>480</v>
      </c>
      <c r="K42" s="80">
        <v>27045932.93</v>
      </c>
      <c r="L42" s="80">
        <v>34398519.079999998</v>
      </c>
      <c r="M42" s="80">
        <v>27732283.09</v>
      </c>
      <c r="N42" s="80">
        <v>30421824.780000001</v>
      </c>
      <c r="O42" s="80">
        <v>29660234.710000001</v>
      </c>
    </row>
    <row r="43" spans="1:15" s="35" customFormat="1" ht="12" x14ac:dyDescent="0.25">
      <c r="A43" s="75"/>
      <c r="D43" s="108" t="s">
        <v>103</v>
      </c>
      <c r="J43" s="79" t="s">
        <v>104</v>
      </c>
      <c r="K43" s="80">
        <v>91768641.840000004</v>
      </c>
      <c r="L43" s="80">
        <v>135832985.86000001</v>
      </c>
      <c r="M43" s="80">
        <v>114009923.41</v>
      </c>
      <c r="N43" s="80">
        <v>137854570.91</v>
      </c>
      <c r="O43" s="80">
        <v>136811051.05000001</v>
      </c>
    </row>
    <row r="44" spans="1:15" ht="17.25" customHeight="1" x14ac:dyDescent="0.3">
      <c r="A44" s="57" t="s">
        <v>52</v>
      </c>
      <c r="B44" s="63" t="s">
        <v>56</v>
      </c>
      <c r="J44" s="60" t="s">
        <v>105</v>
      </c>
      <c r="K44" s="64">
        <v>42409086.020000003</v>
      </c>
      <c r="L44" s="64">
        <v>122408167.26000001</v>
      </c>
      <c r="M44" s="64">
        <v>41627538.630000003</v>
      </c>
      <c r="N44" s="64">
        <v>42900116.18</v>
      </c>
      <c r="O44" s="80">
        <v>32412707.039999999</v>
      </c>
    </row>
    <row r="45" spans="1:15" ht="12.75" customHeight="1" x14ac:dyDescent="0.3">
      <c r="A45" s="115"/>
      <c r="B45" s="116"/>
      <c r="C45" s="48"/>
      <c r="D45" s="48"/>
      <c r="E45" s="48"/>
      <c r="F45" s="48"/>
      <c r="G45" s="48"/>
      <c r="H45" s="48"/>
      <c r="I45" s="48"/>
      <c r="J45" s="117"/>
      <c r="K45" s="90"/>
      <c r="L45" s="90"/>
      <c r="M45" s="90"/>
      <c r="N45" s="90"/>
      <c r="O45" s="90"/>
    </row>
    <row r="46" spans="1:15" ht="18" customHeight="1" x14ac:dyDescent="0.3">
      <c r="A46" s="118" t="s">
        <v>106</v>
      </c>
      <c r="B46" s="119"/>
      <c r="C46" s="38"/>
      <c r="D46" s="38"/>
      <c r="E46" s="38"/>
      <c r="F46" s="38"/>
      <c r="G46" s="38"/>
      <c r="H46" s="38"/>
      <c r="I46" s="38"/>
      <c r="J46" s="68" t="s">
        <v>107</v>
      </c>
      <c r="K46" s="94">
        <f t="shared" ref="K46:N46" si="25">K7+K12</f>
        <v>3187144496.6900001</v>
      </c>
      <c r="L46" s="94">
        <f t="shared" si="25"/>
        <v>3263659754.73</v>
      </c>
      <c r="M46" s="94">
        <f t="shared" ref="M46" si="26">M7+M12</f>
        <v>3130775732.21</v>
      </c>
      <c r="N46" s="94">
        <f t="shared" si="25"/>
        <v>3287820621.4900002</v>
      </c>
      <c r="O46" s="94">
        <f t="shared" ref="O46" si="27">O7+O12</f>
        <v>3437770634.8100004</v>
      </c>
    </row>
    <row r="47" spans="1:15" ht="8.25" customHeight="1" thickBot="1" x14ac:dyDescent="0.35">
      <c r="A47" s="120"/>
      <c r="B47" s="121"/>
      <c r="C47" s="121"/>
      <c r="D47" s="121"/>
      <c r="E47" s="121"/>
      <c r="F47" s="121"/>
      <c r="G47" s="121"/>
      <c r="H47" s="121"/>
      <c r="I47" s="121"/>
      <c r="J47" s="122"/>
      <c r="K47" s="123"/>
      <c r="L47" s="123"/>
      <c r="M47" s="123"/>
      <c r="N47" s="123"/>
      <c r="O47" s="123"/>
    </row>
    <row r="48" spans="1:15" ht="9" customHeight="1" thickTop="1" x14ac:dyDescent="0.3">
      <c r="J48" s="100"/>
    </row>
    <row r="49" spans="1:10" ht="15" x14ac:dyDescent="0.3">
      <c r="A49" s="34" t="s">
        <v>342</v>
      </c>
      <c r="J49" s="100"/>
    </row>
    <row r="50" spans="1:10" x14ac:dyDescent="0.3">
      <c r="A50" s="34" t="s">
        <v>108</v>
      </c>
      <c r="J50" s="100"/>
    </row>
    <row r="51" spans="1:10" x14ac:dyDescent="0.3">
      <c r="J51" s="100"/>
    </row>
    <row r="52" spans="1:10" ht="16.5" customHeight="1" x14ac:dyDescent="0.3">
      <c r="J52" s="100"/>
    </row>
  </sheetData>
  <mergeCells count="1">
    <mergeCell ref="A3:J3"/>
  </mergeCells>
  <hyperlinks>
    <hyperlink ref="I10" location="'Uitsplitsing per VI'!A15" display="Uitsplitsing per VI" xr:uid="{00000000-0004-0000-0200-000000000000}"/>
  </hyperlinks>
  <pageMargins left="0.39370078740157483" right="0.19685039370078741" top="0.78740157480314965" bottom="0.47244094488188981" header="0.51181102362204722" footer="0.11811023622047245"/>
  <pageSetup paperSize="9" scale="71" orientation="landscape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1:L58"/>
  <sheetViews>
    <sheetView showGridLines="0" zoomScale="110" zoomScaleNormal="110" zoomScaleSheetLayoutView="170" workbookViewId="0">
      <selection activeCell="H1" sqref="H1:H1048576"/>
    </sheetView>
  </sheetViews>
  <sheetFormatPr defaultColWidth="12" defaultRowHeight="10.199999999999999" x14ac:dyDescent="0.2"/>
  <cols>
    <col min="1" max="1" width="6.33203125" style="126" customWidth="1"/>
    <col min="2" max="2" width="5.109375" style="126" customWidth="1"/>
    <col min="3" max="3" width="3.6640625" style="126" customWidth="1"/>
    <col min="4" max="4" width="42.77734375" style="126" customWidth="1"/>
    <col min="5" max="5" width="17.6640625" style="126" customWidth="1"/>
    <col min="6" max="6" width="1.109375" style="126" customWidth="1"/>
    <col min="7" max="7" width="10.109375" style="126" customWidth="1"/>
    <col min="8" max="12" width="15.6640625" style="126" customWidth="1"/>
    <col min="13" max="16384" width="12" style="126"/>
  </cols>
  <sheetData>
    <row r="1" spans="1:12" ht="18" x14ac:dyDescent="0.35">
      <c r="A1" s="33" t="s">
        <v>282</v>
      </c>
    </row>
    <row r="3" spans="1:12" s="34" customFormat="1" ht="12.75" customHeight="1" x14ac:dyDescent="0.3">
      <c r="A3" s="368" t="s">
        <v>109</v>
      </c>
      <c r="B3" s="368"/>
      <c r="C3" s="368"/>
      <c r="D3" s="368"/>
      <c r="E3" s="368"/>
      <c r="F3" s="368"/>
      <c r="G3" s="368"/>
      <c r="H3" s="368"/>
    </row>
    <row r="4" spans="1:12" ht="12.75" customHeight="1" x14ac:dyDescent="0.3">
      <c r="A4" s="128"/>
      <c r="B4" s="128"/>
      <c r="C4" s="128"/>
      <c r="D4" s="128"/>
      <c r="E4" s="128"/>
      <c r="F4" s="129"/>
      <c r="G4" s="130"/>
      <c r="H4" s="131"/>
      <c r="I4" s="131"/>
      <c r="J4" s="131"/>
      <c r="K4" s="131"/>
      <c r="L4" s="131"/>
    </row>
    <row r="5" spans="1:12" s="132" customFormat="1" ht="12.75" customHeight="1" x14ac:dyDescent="0.3">
      <c r="A5" s="370" t="s">
        <v>110</v>
      </c>
      <c r="B5" s="370"/>
      <c r="C5" s="370"/>
      <c r="D5" s="370"/>
      <c r="E5" s="370"/>
      <c r="F5" s="370"/>
      <c r="G5" s="370"/>
      <c r="H5" s="370"/>
    </row>
    <row r="6" spans="1:12" s="133" customFormat="1" ht="12.75" customHeight="1" x14ac:dyDescent="0.3">
      <c r="B6" s="134"/>
      <c r="C6" s="134"/>
      <c r="G6" s="135"/>
      <c r="H6" s="137"/>
      <c r="I6" s="137"/>
      <c r="J6" s="137"/>
      <c r="K6" s="137"/>
      <c r="L6" s="137"/>
    </row>
    <row r="7" spans="1:12" s="34" customFormat="1" ht="13.8" x14ac:dyDescent="0.3">
      <c r="A7" s="369" t="s">
        <v>111</v>
      </c>
      <c r="B7" s="369"/>
      <c r="C7" s="369"/>
      <c r="D7" s="369"/>
      <c r="E7" s="369"/>
      <c r="F7" s="369"/>
      <c r="G7" s="369"/>
      <c r="H7" s="369"/>
    </row>
    <row r="8" spans="1:12" s="34" customFormat="1" ht="13.8" x14ac:dyDescent="0.3">
      <c r="H8" s="131"/>
      <c r="I8" s="131"/>
      <c r="J8" s="131"/>
      <c r="K8" s="131"/>
      <c r="L8" s="131"/>
    </row>
    <row r="9" spans="1:12" ht="13.8" x14ac:dyDescent="0.3">
      <c r="A9" s="41" t="s">
        <v>112</v>
      </c>
      <c r="B9" s="43"/>
      <c r="C9" s="43"/>
      <c r="D9" s="43"/>
      <c r="E9" s="138"/>
      <c r="F9" s="139" t="s">
        <v>314</v>
      </c>
      <c r="G9" s="140" t="s">
        <v>2</v>
      </c>
      <c r="H9" s="45">
        <v>2014</v>
      </c>
      <c r="I9" s="45">
        <v>2015</v>
      </c>
      <c r="J9" s="45">
        <v>2016</v>
      </c>
      <c r="K9" s="45">
        <v>2017</v>
      </c>
      <c r="L9" s="45">
        <v>2018</v>
      </c>
    </row>
    <row r="10" spans="1:12" ht="6" customHeight="1" x14ac:dyDescent="0.3">
      <c r="A10" s="47"/>
      <c r="B10" s="48"/>
      <c r="C10" s="48"/>
      <c r="D10" s="48"/>
      <c r="E10" s="142"/>
      <c r="F10" s="103"/>
      <c r="G10" s="90"/>
      <c r="H10" s="51"/>
      <c r="I10" s="51"/>
      <c r="J10" s="51"/>
      <c r="K10" s="51"/>
      <c r="L10" s="51"/>
    </row>
    <row r="11" spans="1:12" s="144" customFormat="1" ht="17.100000000000001" customHeight="1" x14ac:dyDescent="0.3">
      <c r="A11" s="66" t="s">
        <v>5</v>
      </c>
      <c r="B11" s="71" t="s">
        <v>113</v>
      </c>
      <c r="C11" s="34"/>
      <c r="D11" s="34"/>
      <c r="E11" s="6" t="s">
        <v>311</v>
      </c>
      <c r="F11" s="124"/>
      <c r="G11" s="60">
        <v>6001</v>
      </c>
      <c r="H11" s="143">
        <v>1695982118.8699999</v>
      </c>
      <c r="I11" s="143">
        <v>1724072195.51</v>
      </c>
      <c r="J11" s="143">
        <v>1693579599.3800001</v>
      </c>
      <c r="K11" s="143">
        <v>1712309637.98</v>
      </c>
      <c r="L11" s="186">
        <v>1816257100.6400001</v>
      </c>
    </row>
    <row r="12" spans="1:12" s="147" customFormat="1" ht="17.100000000000001" customHeight="1" x14ac:dyDescent="0.3">
      <c r="A12" s="145" t="s">
        <v>6</v>
      </c>
      <c r="B12" s="71" t="s">
        <v>114</v>
      </c>
      <c r="C12" s="146"/>
      <c r="E12" s="6" t="s">
        <v>311</v>
      </c>
      <c r="F12" s="125"/>
      <c r="G12" s="60">
        <v>6002</v>
      </c>
      <c r="H12" s="148">
        <v>635885892.46000004</v>
      </c>
      <c r="I12" s="148">
        <v>620958579.80999994</v>
      </c>
      <c r="J12" s="148">
        <v>627830426.22000003</v>
      </c>
      <c r="K12" s="148">
        <v>619512297.12</v>
      </c>
      <c r="L12" s="358">
        <v>627958542.35000002</v>
      </c>
    </row>
    <row r="13" spans="1:12" s="150" customFormat="1" ht="17.100000000000001" customHeight="1" x14ac:dyDescent="0.3">
      <c r="A13" s="66" t="s">
        <v>7</v>
      </c>
      <c r="B13" s="71" t="s">
        <v>115</v>
      </c>
      <c r="C13" s="71"/>
      <c r="D13" s="34"/>
      <c r="E13" s="6" t="s">
        <v>311</v>
      </c>
      <c r="F13" s="125"/>
      <c r="G13" s="73">
        <v>6003</v>
      </c>
      <c r="H13" s="148">
        <v>4311851773.0799999</v>
      </c>
      <c r="I13" s="148">
        <v>4688316620.3699999</v>
      </c>
      <c r="J13" s="148">
        <v>5081960962.04</v>
      </c>
      <c r="K13" s="148">
        <v>5419349166.4399996</v>
      </c>
      <c r="L13" s="359">
        <v>5841313894.4700003</v>
      </c>
    </row>
    <row r="14" spans="1:12" s="150" customFormat="1" ht="17.100000000000001" customHeight="1" x14ac:dyDescent="0.3">
      <c r="A14" s="66" t="s">
        <v>9</v>
      </c>
      <c r="B14" s="71" t="s">
        <v>116</v>
      </c>
      <c r="C14" s="71"/>
      <c r="D14" s="34"/>
      <c r="E14" s="34"/>
      <c r="F14" s="151"/>
      <c r="G14" s="73">
        <v>6004</v>
      </c>
      <c r="H14" s="148">
        <v>23469.19</v>
      </c>
      <c r="I14" s="148">
        <v>-2005.74</v>
      </c>
      <c r="J14" s="148">
        <v>-847.82</v>
      </c>
      <c r="K14" s="148">
        <v>-446.22</v>
      </c>
      <c r="L14" s="361">
        <v>-177.74</v>
      </c>
    </row>
    <row r="15" spans="1:12" s="153" customFormat="1" ht="17.100000000000001" customHeight="1" x14ac:dyDescent="0.3">
      <c r="A15" s="145" t="s">
        <v>117</v>
      </c>
      <c r="B15" s="71" t="s">
        <v>118</v>
      </c>
      <c r="C15" s="152"/>
      <c r="F15" s="154"/>
      <c r="G15" s="60">
        <v>6005</v>
      </c>
      <c r="H15" s="148">
        <v>48181.52</v>
      </c>
      <c r="I15" s="148">
        <v>43555.040000000001</v>
      </c>
      <c r="J15" s="148">
        <v>39742.239999999998</v>
      </c>
      <c r="K15" s="148">
        <v>2646.16</v>
      </c>
      <c r="L15" s="357">
        <v>0</v>
      </c>
    </row>
    <row r="16" spans="1:12" s="153" customFormat="1" ht="17.100000000000001" customHeight="1" x14ac:dyDescent="0.3">
      <c r="A16" s="145" t="s">
        <v>119</v>
      </c>
      <c r="B16" s="71" t="s">
        <v>120</v>
      </c>
      <c r="C16" s="152"/>
      <c r="F16" s="154"/>
      <c r="G16" s="60">
        <v>6006</v>
      </c>
      <c r="H16" s="148">
        <v>6062776.1399999997</v>
      </c>
      <c r="I16" s="148">
        <v>9236939.1699999999</v>
      </c>
      <c r="J16" s="148">
        <v>8466623.7899999991</v>
      </c>
      <c r="K16" s="148">
        <v>9031206.4100000001</v>
      </c>
      <c r="L16" s="358">
        <v>9851768.6899999995</v>
      </c>
    </row>
    <row r="17" spans="1:12" s="150" customFormat="1" ht="17.100000000000001" customHeight="1" x14ac:dyDescent="0.3">
      <c r="A17" s="66" t="s">
        <v>121</v>
      </c>
      <c r="B17" s="71" t="s">
        <v>122</v>
      </c>
      <c r="C17" s="71"/>
      <c r="D17" s="34"/>
      <c r="E17" s="34"/>
      <c r="F17" s="151"/>
      <c r="G17" s="73">
        <v>6008</v>
      </c>
      <c r="H17" s="148">
        <v>598512.09</v>
      </c>
      <c r="I17" s="148">
        <v>470935.06</v>
      </c>
      <c r="J17" s="148">
        <v>520778.34</v>
      </c>
      <c r="K17" s="148">
        <v>397015.48</v>
      </c>
      <c r="L17" s="359">
        <v>424949.8</v>
      </c>
    </row>
    <row r="18" spans="1:12" s="150" customFormat="1" ht="15" customHeight="1" x14ac:dyDescent="0.3">
      <c r="A18" s="155"/>
      <c r="B18" s="156"/>
      <c r="C18" s="156"/>
      <c r="D18" s="48"/>
      <c r="E18" s="48"/>
      <c r="F18" s="157"/>
      <c r="G18" s="158"/>
      <c r="H18" s="159"/>
      <c r="I18" s="159"/>
      <c r="J18" s="159"/>
      <c r="K18" s="159"/>
      <c r="L18" s="159"/>
    </row>
    <row r="19" spans="1:12" s="150" customFormat="1" ht="13.8" customHeight="1" x14ac:dyDescent="0.3">
      <c r="A19" s="161" t="s">
        <v>123</v>
      </c>
      <c r="B19" s="162" t="s">
        <v>124</v>
      </c>
      <c r="C19" s="162"/>
      <c r="D19" s="133"/>
      <c r="E19" s="133"/>
      <c r="F19" s="163"/>
      <c r="G19" s="164">
        <v>7009</v>
      </c>
      <c r="H19" s="165">
        <f t="shared" ref="H19:I19" si="0">SUM(H11:H17)</f>
        <v>6650452723.3500004</v>
      </c>
      <c r="I19" s="165">
        <f t="shared" si="0"/>
        <v>7043096819.2200003</v>
      </c>
      <c r="J19" s="165">
        <f>SUM(J11:J17)</f>
        <v>7412397284.1900005</v>
      </c>
      <c r="K19" s="165">
        <f>SUM(K11:K17)</f>
        <v>7760601523.369998</v>
      </c>
      <c r="L19" s="166">
        <f>SUM(L11:L17)</f>
        <v>8295806078.210001</v>
      </c>
    </row>
    <row r="20" spans="1:12" s="150" customFormat="1" ht="13.8" x14ac:dyDescent="0.3">
      <c r="A20" s="161"/>
      <c r="B20" s="162" t="s">
        <v>125</v>
      </c>
      <c r="C20" s="162"/>
      <c r="D20" s="133"/>
      <c r="E20" s="133"/>
      <c r="F20" s="163"/>
      <c r="G20" s="164"/>
      <c r="H20" s="167"/>
      <c r="I20" s="167"/>
      <c r="J20" s="167"/>
      <c r="K20" s="167"/>
      <c r="L20" s="167"/>
    </row>
    <row r="21" spans="1:12" s="150" customFormat="1" ht="6" customHeight="1" thickBot="1" x14ac:dyDescent="0.35">
      <c r="A21" s="168"/>
      <c r="B21" s="169"/>
      <c r="C21" s="169"/>
      <c r="D21" s="170"/>
      <c r="E21" s="170"/>
      <c r="F21" s="171"/>
      <c r="G21" s="172"/>
      <c r="H21" s="173"/>
      <c r="I21" s="173"/>
      <c r="J21" s="173"/>
      <c r="K21" s="173"/>
      <c r="L21" s="173"/>
    </row>
    <row r="22" spans="1:12" s="150" customFormat="1" ht="14.4" thickTop="1" x14ac:dyDescent="0.3">
      <c r="A22" s="174"/>
      <c r="B22" s="175"/>
      <c r="C22" s="175"/>
      <c r="D22" s="174"/>
      <c r="E22" s="174"/>
      <c r="F22" s="176"/>
      <c r="G22" s="177"/>
      <c r="H22" s="178"/>
      <c r="I22" s="178"/>
      <c r="J22" s="302"/>
      <c r="K22" s="178"/>
      <c r="L22" s="178"/>
    </row>
    <row r="23" spans="1:12" s="150" customFormat="1" ht="13.8" x14ac:dyDescent="0.3">
      <c r="A23" s="34"/>
      <c r="B23" s="71"/>
      <c r="C23" s="71"/>
      <c r="D23" s="34"/>
      <c r="E23" s="34"/>
      <c r="F23" s="151"/>
      <c r="G23" s="179"/>
      <c r="H23" s="154"/>
      <c r="I23" s="154"/>
      <c r="J23" s="154"/>
      <c r="K23" s="154"/>
      <c r="L23" s="154"/>
    </row>
    <row r="24" spans="1:12" ht="13.8" x14ac:dyDescent="0.3">
      <c r="A24" s="41" t="s">
        <v>126</v>
      </c>
      <c r="B24" s="43"/>
      <c r="C24" s="43"/>
      <c r="D24" s="43"/>
      <c r="E24" s="43"/>
      <c r="F24" s="43"/>
      <c r="G24" s="140" t="s">
        <v>2</v>
      </c>
      <c r="H24" s="45">
        <v>2014</v>
      </c>
      <c r="I24" s="45">
        <v>2015</v>
      </c>
      <c r="J24" s="45">
        <v>2016</v>
      </c>
      <c r="K24" s="45">
        <v>2017</v>
      </c>
      <c r="L24" s="45">
        <v>2018</v>
      </c>
    </row>
    <row r="25" spans="1:12" ht="13.95" customHeight="1" x14ac:dyDescent="0.3">
      <c r="A25" s="47"/>
      <c r="B25" s="48"/>
      <c r="C25" s="48"/>
      <c r="D25" s="48"/>
      <c r="E25" s="48"/>
      <c r="F25" s="48"/>
      <c r="G25" s="90"/>
      <c r="H25" s="51"/>
      <c r="I25" s="51"/>
      <c r="J25" s="51"/>
      <c r="K25" s="51"/>
      <c r="L25" s="51"/>
    </row>
    <row r="26" spans="1:12" s="144" customFormat="1" ht="17.100000000000001" customHeight="1" x14ac:dyDescent="0.3">
      <c r="A26" s="66" t="s">
        <v>5</v>
      </c>
      <c r="B26" s="34" t="s">
        <v>127</v>
      </c>
      <c r="C26" s="34"/>
      <c r="D26" s="34"/>
      <c r="E26" s="34"/>
      <c r="F26" s="100"/>
      <c r="G26" s="60">
        <v>7005</v>
      </c>
      <c r="H26" s="143">
        <v>700528.22</v>
      </c>
      <c r="I26" s="143">
        <v>752231.89</v>
      </c>
      <c r="J26" s="143">
        <v>722663.87</v>
      </c>
      <c r="K26" s="143">
        <v>648199.73</v>
      </c>
      <c r="L26" s="362">
        <v>609972.29</v>
      </c>
    </row>
    <row r="27" spans="1:12" s="147" customFormat="1" ht="17.100000000000001" customHeight="1" x14ac:dyDescent="0.3">
      <c r="A27" s="145" t="s">
        <v>6</v>
      </c>
      <c r="B27" s="34" t="s">
        <v>128</v>
      </c>
      <c r="C27" s="146"/>
      <c r="F27" s="180" t="s">
        <v>129</v>
      </c>
      <c r="G27" s="60">
        <v>7007</v>
      </c>
      <c r="H27" s="148">
        <v>1499.83</v>
      </c>
      <c r="I27" s="148">
        <v>1041.01</v>
      </c>
      <c r="J27" s="148">
        <v>957.8</v>
      </c>
      <c r="K27" s="148">
        <v>1722.38</v>
      </c>
      <c r="L27" s="359">
        <v>1849.88</v>
      </c>
    </row>
    <row r="28" spans="1:12" s="150" customFormat="1" ht="17.100000000000001" customHeight="1" x14ac:dyDescent="0.3">
      <c r="A28" s="66" t="s">
        <v>7</v>
      </c>
      <c r="B28" s="71" t="s">
        <v>130</v>
      </c>
      <c r="C28" s="71"/>
      <c r="D28" s="34"/>
      <c r="E28" s="34"/>
      <c r="F28" s="151"/>
      <c r="G28" s="73">
        <v>7008</v>
      </c>
      <c r="H28" s="148">
        <v>1738372.01</v>
      </c>
      <c r="I28" s="148">
        <v>2007656.33</v>
      </c>
      <c r="J28" s="148">
        <v>1767442.15</v>
      </c>
      <c r="K28" s="148">
        <v>1673819.01</v>
      </c>
      <c r="L28" s="64">
        <v>1632896.99</v>
      </c>
    </row>
    <row r="29" spans="1:12" s="150" customFormat="1" ht="15" customHeight="1" x14ac:dyDescent="0.3">
      <c r="A29" s="155"/>
      <c r="B29" s="156"/>
      <c r="C29" s="156"/>
      <c r="D29" s="48"/>
      <c r="E29" s="48"/>
      <c r="F29" s="157"/>
      <c r="G29" s="158"/>
      <c r="H29" s="159"/>
      <c r="I29" s="159"/>
      <c r="J29" s="159"/>
      <c r="K29" s="159"/>
      <c r="L29" s="159"/>
    </row>
    <row r="30" spans="1:12" s="150" customFormat="1" ht="13.95" customHeight="1" x14ac:dyDescent="0.3">
      <c r="A30" s="161" t="s">
        <v>9</v>
      </c>
      <c r="B30" s="162" t="s">
        <v>131</v>
      </c>
      <c r="C30" s="162"/>
      <c r="D30" s="133"/>
      <c r="E30" s="133"/>
      <c r="F30" s="163"/>
      <c r="G30" s="164">
        <v>680</v>
      </c>
      <c r="H30" s="181">
        <f t="shared" ref="H30:K30" si="1">SUM(H26:H28)</f>
        <v>2440400.06</v>
      </c>
      <c r="I30" s="181">
        <f t="shared" si="1"/>
        <v>2760929.23</v>
      </c>
      <c r="J30" s="181">
        <f t="shared" ref="J30" si="2">SUM(J26:J28)</f>
        <v>2491063.8199999998</v>
      </c>
      <c r="K30" s="181">
        <f t="shared" si="1"/>
        <v>2323741.12</v>
      </c>
      <c r="L30" s="181">
        <f t="shared" ref="L30" si="3">SUM(L26:L28)</f>
        <v>2244719.16</v>
      </c>
    </row>
    <row r="31" spans="1:12" s="150" customFormat="1" ht="6" customHeight="1" thickBot="1" x14ac:dyDescent="0.35">
      <c r="A31" s="168"/>
      <c r="B31" s="169"/>
      <c r="C31" s="169"/>
      <c r="D31" s="170"/>
      <c r="E31" s="170"/>
      <c r="F31" s="171"/>
      <c r="G31" s="172"/>
      <c r="H31" s="173"/>
      <c r="I31" s="173"/>
      <c r="J31" s="173"/>
      <c r="K31" s="173"/>
      <c r="L31" s="173"/>
    </row>
    <row r="32" spans="1:12" s="150" customFormat="1" ht="14.4" thickTop="1" x14ac:dyDescent="0.3">
      <c r="A32" s="174"/>
      <c r="B32" s="175"/>
      <c r="C32" s="175"/>
      <c r="D32" s="174"/>
      <c r="E32" s="174"/>
      <c r="F32" s="176"/>
      <c r="G32" s="177"/>
      <c r="H32" s="178"/>
      <c r="I32" s="178"/>
      <c r="J32" s="178"/>
      <c r="K32" s="178"/>
      <c r="L32" s="178"/>
    </row>
    <row r="33" spans="1:12" s="150" customFormat="1" ht="13.8" x14ac:dyDescent="0.3">
      <c r="A33" s="34"/>
      <c r="B33" s="71"/>
      <c r="C33" s="71"/>
      <c r="D33" s="34"/>
      <c r="E33" s="34"/>
      <c r="F33" s="151"/>
      <c r="G33" s="179"/>
      <c r="H33" s="154"/>
      <c r="I33" s="154"/>
      <c r="J33" s="154"/>
      <c r="K33" s="154"/>
      <c r="L33" s="154"/>
    </row>
    <row r="34" spans="1:12" s="150" customFormat="1" ht="13.8" x14ac:dyDescent="0.3">
      <c r="A34" s="34"/>
      <c r="B34" s="71"/>
      <c r="C34" s="71"/>
      <c r="D34" s="34"/>
      <c r="E34" s="34"/>
      <c r="F34" s="151"/>
      <c r="G34" s="179"/>
      <c r="H34" s="154"/>
      <c r="I34" s="154"/>
      <c r="J34" s="154"/>
      <c r="K34" s="154"/>
      <c r="L34" s="154"/>
    </row>
    <row r="35" spans="1:12" s="34" customFormat="1" ht="13.8" x14ac:dyDescent="0.3">
      <c r="A35" s="369" t="s">
        <v>132</v>
      </c>
      <c r="B35" s="369"/>
      <c r="C35" s="369"/>
      <c r="D35" s="369"/>
      <c r="E35" s="369"/>
      <c r="F35" s="369"/>
      <c r="G35" s="369"/>
      <c r="H35" s="182"/>
      <c r="I35" s="182"/>
      <c r="J35" s="182"/>
      <c r="K35" s="182"/>
      <c r="L35" s="182"/>
    </row>
    <row r="36" spans="1:12" s="34" customFormat="1" ht="13.8" x14ac:dyDescent="0.3">
      <c r="H36" s="131"/>
      <c r="I36" s="131"/>
      <c r="J36" s="131"/>
      <c r="K36" s="131"/>
      <c r="L36" s="131"/>
    </row>
    <row r="37" spans="1:12" ht="13.8" x14ac:dyDescent="0.3">
      <c r="A37" s="41" t="s">
        <v>112</v>
      </c>
      <c r="B37" s="43"/>
      <c r="C37" s="43"/>
      <c r="D37" s="43"/>
      <c r="E37" s="43"/>
      <c r="F37" s="139" t="s">
        <v>314</v>
      </c>
      <c r="G37" s="140" t="s">
        <v>2</v>
      </c>
      <c r="H37" s="45">
        <v>2014</v>
      </c>
      <c r="I37" s="45">
        <v>2015</v>
      </c>
      <c r="J37" s="45">
        <v>2016</v>
      </c>
      <c r="K37" s="45">
        <v>2017</v>
      </c>
      <c r="L37" s="45">
        <v>2018</v>
      </c>
    </row>
    <row r="38" spans="1:12" ht="6" customHeight="1" x14ac:dyDescent="0.3">
      <c r="A38" s="47"/>
      <c r="B38" s="48"/>
      <c r="C38" s="48"/>
      <c r="D38" s="48"/>
      <c r="E38" s="48"/>
      <c r="F38" s="48"/>
      <c r="G38" s="90"/>
      <c r="H38" s="51"/>
      <c r="I38" s="51"/>
      <c r="J38" s="51"/>
      <c r="K38" s="51"/>
      <c r="L38" s="51"/>
    </row>
    <row r="39" spans="1:12" s="144" customFormat="1" ht="17.100000000000001" customHeight="1" x14ac:dyDescent="0.3">
      <c r="A39" s="66" t="s">
        <v>5</v>
      </c>
      <c r="B39" s="34" t="s">
        <v>113</v>
      </c>
      <c r="C39" s="34"/>
      <c r="D39" s="34"/>
      <c r="E39" s="6" t="s">
        <v>311</v>
      </c>
      <c r="F39" s="154"/>
      <c r="G39" s="60">
        <v>6011</v>
      </c>
      <c r="H39" s="143">
        <v>84324224.609999999</v>
      </c>
      <c r="I39" s="143">
        <v>86941430.819999993</v>
      </c>
      <c r="J39" s="143">
        <v>85791719.790000007</v>
      </c>
      <c r="K39" s="143">
        <v>86521058.650000006</v>
      </c>
      <c r="L39" s="362">
        <v>105727424.76000001</v>
      </c>
    </row>
    <row r="40" spans="1:12" s="147" customFormat="1" ht="17.100000000000001" customHeight="1" x14ac:dyDescent="0.3">
      <c r="A40" s="145" t="s">
        <v>6</v>
      </c>
      <c r="B40" s="34" t="s">
        <v>114</v>
      </c>
      <c r="C40" s="146"/>
      <c r="E40" s="6" t="s">
        <v>311</v>
      </c>
      <c r="F40" s="151"/>
      <c r="G40" s="60">
        <v>6012</v>
      </c>
      <c r="H40" s="148">
        <v>18735695.469999999</v>
      </c>
      <c r="I40" s="148">
        <v>19624452.16</v>
      </c>
      <c r="J40" s="148">
        <v>21432537.460000001</v>
      </c>
      <c r="K40" s="148">
        <v>29764189.370000001</v>
      </c>
      <c r="L40" s="359">
        <v>34098649.939999998</v>
      </c>
    </row>
    <row r="41" spans="1:12" s="150" customFormat="1" ht="17.100000000000001" customHeight="1" x14ac:dyDescent="0.3">
      <c r="A41" s="66" t="s">
        <v>7</v>
      </c>
      <c r="B41" s="71" t="s">
        <v>115</v>
      </c>
      <c r="C41" s="71"/>
      <c r="D41" s="34"/>
      <c r="E41" s="6" t="s">
        <v>311</v>
      </c>
      <c r="F41" s="151"/>
      <c r="G41" s="73">
        <v>6013</v>
      </c>
      <c r="H41" s="148">
        <v>291626056.95999998</v>
      </c>
      <c r="I41" s="148">
        <v>304273089.57999998</v>
      </c>
      <c r="J41" s="148">
        <v>326076558.31</v>
      </c>
      <c r="K41" s="148">
        <v>342450919.33999997</v>
      </c>
      <c r="L41" s="359">
        <v>362755640.57999998</v>
      </c>
    </row>
    <row r="42" spans="1:12" s="150" customFormat="1" ht="17.100000000000001" customHeight="1" x14ac:dyDescent="0.3">
      <c r="A42" s="66" t="s">
        <v>119</v>
      </c>
      <c r="B42" s="71" t="s">
        <v>120</v>
      </c>
      <c r="C42" s="71"/>
      <c r="D42" s="34"/>
      <c r="E42" s="34"/>
      <c r="F42" s="151"/>
      <c r="G42" s="73">
        <v>6014</v>
      </c>
      <c r="H42" s="148">
        <v>100391.46</v>
      </c>
      <c r="I42" s="148">
        <v>153492.99</v>
      </c>
      <c r="J42" s="148">
        <v>207075.84</v>
      </c>
      <c r="K42" s="148">
        <v>291482.73</v>
      </c>
      <c r="L42" s="359">
        <v>356613.26</v>
      </c>
    </row>
    <row r="43" spans="1:12" s="150" customFormat="1" ht="17.100000000000001" customHeight="1" x14ac:dyDescent="0.3">
      <c r="A43" s="66" t="s">
        <v>121</v>
      </c>
      <c r="B43" s="71" t="s">
        <v>122</v>
      </c>
      <c r="C43" s="71"/>
      <c r="D43" s="34"/>
      <c r="E43" s="34"/>
      <c r="F43" s="151"/>
      <c r="G43" s="73">
        <v>6018</v>
      </c>
      <c r="H43" s="148">
        <v>19946.37</v>
      </c>
      <c r="I43" s="148">
        <v>13758.51</v>
      </c>
      <c r="J43" s="148">
        <v>28486.17</v>
      </c>
      <c r="K43" s="148">
        <v>27621.5</v>
      </c>
      <c r="L43" s="64">
        <v>7095.9</v>
      </c>
    </row>
    <row r="44" spans="1:12" s="150" customFormat="1" ht="6" customHeight="1" x14ac:dyDescent="0.3">
      <c r="A44" s="155"/>
      <c r="B44" s="156"/>
      <c r="C44" s="156"/>
      <c r="D44" s="48"/>
      <c r="E44" s="48"/>
      <c r="F44" s="157"/>
      <c r="G44" s="158"/>
      <c r="H44" s="159"/>
      <c r="I44" s="159"/>
      <c r="J44" s="159"/>
      <c r="K44" s="159"/>
      <c r="L44" s="159"/>
    </row>
    <row r="45" spans="1:12" s="150" customFormat="1" ht="13.8" x14ac:dyDescent="0.3">
      <c r="A45" s="161" t="s">
        <v>123</v>
      </c>
      <c r="B45" s="162" t="s">
        <v>124</v>
      </c>
      <c r="C45" s="162"/>
      <c r="D45" s="133"/>
      <c r="E45" s="133"/>
      <c r="F45" s="163"/>
      <c r="G45" s="164">
        <v>7019</v>
      </c>
      <c r="H45" s="165">
        <f t="shared" ref="H45:I45" si="4">SUM(H39:H43)</f>
        <v>394806314.86999995</v>
      </c>
      <c r="I45" s="165">
        <f t="shared" si="4"/>
        <v>411006224.05999994</v>
      </c>
      <c r="J45" s="165">
        <f t="shared" ref="J45" si="5">SUM(J39:J43)</f>
        <v>433536377.56999999</v>
      </c>
      <c r="K45" s="165">
        <f>SUM(K39:K43)</f>
        <v>459055271.59000003</v>
      </c>
      <c r="L45" s="166">
        <f>SUM(L39:L43)</f>
        <v>502945424.43999994</v>
      </c>
    </row>
    <row r="46" spans="1:12" s="150" customFormat="1" ht="13.8" x14ac:dyDescent="0.3">
      <c r="A46" s="161"/>
      <c r="B46" s="162" t="s">
        <v>125</v>
      </c>
      <c r="C46" s="162"/>
      <c r="D46" s="133"/>
      <c r="E46" s="133"/>
      <c r="F46" s="163"/>
      <c r="G46" s="164"/>
      <c r="H46" s="167"/>
      <c r="I46" s="167"/>
      <c r="J46" s="167"/>
      <c r="K46" s="167"/>
      <c r="L46" s="167"/>
    </row>
    <row r="47" spans="1:12" s="150" customFormat="1" ht="6" customHeight="1" thickBot="1" x14ac:dyDescent="0.35">
      <c r="A47" s="168"/>
      <c r="B47" s="169"/>
      <c r="C47" s="169"/>
      <c r="D47" s="170"/>
      <c r="E47" s="170"/>
      <c r="F47" s="171"/>
      <c r="G47" s="172"/>
      <c r="H47" s="173"/>
      <c r="I47" s="173"/>
      <c r="J47" s="173"/>
      <c r="K47" s="173"/>
      <c r="L47" s="173"/>
    </row>
    <row r="48" spans="1:12" s="150" customFormat="1" ht="14.4" thickTop="1" x14ac:dyDescent="0.3">
      <c r="A48" s="174"/>
      <c r="B48" s="175"/>
      <c r="C48" s="175"/>
      <c r="D48" s="174"/>
      <c r="E48" s="174"/>
      <c r="F48" s="176"/>
      <c r="G48" s="177"/>
      <c r="H48" s="178"/>
      <c r="I48" s="178"/>
      <c r="J48" s="178"/>
      <c r="K48" s="178"/>
      <c r="L48" s="178"/>
    </row>
    <row r="49" spans="1:12" s="150" customFormat="1" ht="13.8" x14ac:dyDescent="0.3">
      <c r="A49" s="34"/>
      <c r="B49" s="71"/>
      <c r="C49" s="71"/>
      <c r="D49" s="34"/>
      <c r="E49" s="34"/>
      <c r="F49" s="151"/>
      <c r="G49" s="179"/>
      <c r="H49" s="154"/>
      <c r="I49" s="154"/>
      <c r="J49" s="154"/>
      <c r="K49" s="154"/>
      <c r="L49" s="154"/>
    </row>
    <row r="50" spans="1:12" ht="13.8" x14ac:dyDescent="0.3">
      <c r="A50" s="41" t="s">
        <v>126</v>
      </c>
      <c r="B50" s="43"/>
      <c r="C50" s="43"/>
      <c r="D50" s="43"/>
      <c r="E50" s="43"/>
      <c r="F50" s="43"/>
      <c r="G50" s="140" t="s">
        <v>2</v>
      </c>
      <c r="H50" s="45">
        <v>2014</v>
      </c>
      <c r="I50" s="45">
        <v>2015</v>
      </c>
      <c r="J50" s="45">
        <v>2016</v>
      </c>
      <c r="K50" s="45">
        <v>2017</v>
      </c>
      <c r="L50" s="45">
        <v>2018</v>
      </c>
    </row>
    <row r="51" spans="1:12" ht="6" customHeight="1" x14ac:dyDescent="0.3">
      <c r="A51" s="47"/>
      <c r="B51" s="48"/>
      <c r="C51" s="48"/>
      <c r="D51" s="48"/>
      <c r="E51" s="48"/>
      <c r="F51" s="48"/>
      <c r="G51" s="90"/>
      <c r="H51" s="51"/>
      <c r="I51" s="51"/>
      <c r="J51" s="51"/>
      <c r="K51" s="51"/>
      <c r="L51" s="51"/>
    </row>
    <row r="52" spans="1:12" s="147" customFormat="1" ht="17.100000000000001" customHeight="1" x14ac:dyDescent="0.3">
      <c r="A52" s="145" t="s">
        <v>6</v>
      </c>
      <c r="B52" s="71" t="s">
        <v>128</v>
      </c>
      <c r="C52" s="146"/>
      <c r="F52" s="180" t="s">
        <v>129</v>
      </c>
      <c r="G52" s="60">
        <v>7017</v>
      </c>
      <c r="H52" s="183">
        <v>91.33</v>
      </c>
      <c r="I52" s="183">
        <v>28.49</v>
      </c>
      <c r="J52" s="183">
        <v>31.76</v>
      </c>
      <c r="K52" s="183">
        <v>79.849999999999994</v>
      </c>
      <c r="L52" s="363">
        <v>95.9</v>
      </c>
    </row>
    <row r="53" spans="1:12" s="150" customFormat="1" ht="17.100000000000001" customHeight="1" x14ac:dyDescent="0.3">
      <c r="A53" s="66" t="s">
        <v>7</v>
      </c>
      <c r="B53" s="71" t="s">
        <v>130</v>
      </c>
      <c r="C53" s="71"/>
      <c r="D53" s="34"/>
      <c r="E53" s="34"/>
      <c r="F53" s="151"/>
      <c r="G53" s="73">
        <v>7018</v>
      </c>
      <c r="H53" s="148">
        <v>13888.36</v>
      </c>
      <c r="I53" s="148">
        <v>133790.42000000001</v>
      </c>
      <c r="J53" s="148">
        <v>162188.99</v>
      </c>
      <c r="K53" s="148">
        <v>7842.6</v>
      </c>
      <c r="L53" s="359">
        <v>20558.080000000002</v>
      </c>
    </row>
    <row r="54" spans="1:12" s="150" customFormat="1" ht="6" customHeight="1" x14ac:dyDescent="0.3">
      <c r="A54" s="155"/>
      <c r="B54" s="156"/>
      <c r="C54" s="156"/>
      <c r="D54" s="48"/>
      <c r="E54" s="48"/>
      <c r="F54" s="157"/>
      <c r="G54" s="158"/>
      <c r="H54" s="159"/>
      <c r="I54" s="159"/>
      <c r="J54" s="159"/>
      <c r="K54" s="159"/>
      <c r="L54" s="356"/>
    </row>
    <row r="55" spans="1:12" s="150" customFormat="1" ht="13.8" customHeight="1" x14ac:dyDescent="0.3">
      <c r="A55" s="161" t="s">
        <v>9</v>
      </c>
      <c r="B55" s="162" t="s">
        <v>133</v>
      </c>
      <c r="C55" s="162"/>
      <c r="D55" s="133"/>
      <c r="E55" s="133"/>
      <c r="F55" s="163"/>
      <c r="G55" s="164">
        <v>681</v>
      </c>
      <c r="H55" s="165">
        <f t="shared" ref="H55:K55" si="6">SUM(H52:H53)</f>
        <v>13979.69</v>
      </c>
      <c r="I55" s="165">
        <f t="shared" si="6"/>
        <v>133818.91</v>
      </c>
      <c r="J55" s="165">
        <f t="shared" ref="J55" si="7">SUM(J52:J53)</f>
        <v>162220.75</v>
      </c>
      <c r="K55" s="165">
        <f t="shared" si="6"/>
        <v>7922.4500000000007</v>
      </c>
      <c r="L55" s="165">
        <f t="shared" ref="L55" si="8">SUM(L52:L53)</f>
        <v>20653.980000000003</v>
      </c>
    </row>
    <row r="56" spans="1:12" s="150" customFormat="1" ht="6" customHeight="1" thickBot="1" x14ac:dyDescent="0.35">
      <c r="A56" s="168"/>
      <c r="B56" s="169"/>
      <c r="C56" s="169"/>
      <c r="D56" s="170"/>
      <c r="E56" s="170"/>
      <c r="F56" s="171"/>
      <c r="G56" s="172"/>
      <c r="H56" s="173"/>
      <c r="I56" s="173"/>
      <c r="J56" s="173"/>
      <c r="K56" s="173"/>
      <c r="L56" s="173"/>
    </row>
    <row r="57" spans="1:12" s="150" customFormat="1" ht="14.4" thickTop="1" x14ac:dyDescent="0.3">
      <c r="A57" s="174"/>
      <c r="B57" s="175"/>
      <c r="C57" s="175"/>
      <c r="D57" s="174"/>
      <c r="E57" s="174"/>
      <c r="F57" s="176"/>
      <c r="G57" s="177"/>
      <c r="H57" s="178"/>
      <c r="I57" s="178"/>
      <c r="J57" s="178"/>
      <c r="K57" s="178"/>
      <c r="L57" s="302"/>
    </row>
    <row r="58" spans="1:12" x14ac:dyDescent="0.2">
      <c r="H58" s="184"/>
      <c r="I58" s="184"/>
      <c r="J58" s="184"/>
      <c r="K58" s="184"/>
      <c r="L58" s="184"/>
    </row>
  </sheetData>
  <mergeCells count="4">
    <mergeCell ref="A35:G35"/>
    <mergeCell ref="A3:H3"/>
    <mergeCell ref="A5:H5"/>
    <mergeCell ref="A7:H7"/>
  </mergeCells>
  <hyperlinks>
    <hyperlink ref="E11" location="'Uitsplitsing per VI'!A33" display="Uitsplitsing per VI" xr:uid="{00000000-0004-0000-0300-000000000000}"/>
    <hyperlink ref="E12:E13" location="'Uitsplitsing per VI'!A10" display="Uitsplitsing per VI" xr:uid="{00000000-0004-0000-0300-000001000000}"/>
    <hyperlink ref="E39" location="'Uitsplitsing per VI'!A68" display="Uitsplitsing per VI" xr:uid="{00000000-0004-0000-0300-000002000000}"/>
    <hyperlink ref="E40:E41" location="'Uitsplitsing per VI'!A10" display="Uitsplitsing per VI" xr:uid="{00000000-0004-0000-0300-000003000000}"/>
    <hyperlink ref="E12" location="'Uitsplitsing per VI'!A44" display="Uitsplitsing per VI" xr:uid="{00000000-0004-0000-0300-000004000000}"/>
    <hyperlink ref="E13" location="'Uitsplitsing per VI'!A55" display="Uitsplitsing per VI" xr:uid="{00000000-0004-0000-0300-000005000000}"/>
    <hyperlink ref="E40" location="'Uitsplitsing per VI'!A79" display="Uitsplitsing per VI" xr:uid="{00000000-0004-0000-0300-000006000000}"/>
    <hyperlink ref="E41" location="'Uitsplitsing per VI'!A90" display="Uitsplitsing per VI" xr:uid="{00000000-0004-0000-0300-000007000000}"/>
  </hyperlinks>
  <pageMargins left="0.39370078740157483" right="0.19685039370078741" top="0.78740157480314965" bottom="0.47244094488188981" header="0.51181102362204722" footer="0.11811023622047245"/>
  <pageSetup paperSize="9" scale="62" orientation="landscape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  <pageSetUpPr fitToPage="1"/>
  </sheetPr>
  <dimension ref="A1:L31"/>
  <sheetViews>
    <sheetView showGridLines="0" zoomScale="110" zoomScaleNormal="110" zoomScaleSheetLayoutView="170" workbookViewId="0">
      <selection activeCell="H1" sqref="H1:H1048576"/>
    </sheetView>
  </sheetViews>
  <sheetFormatPr defaultColWidth="12" defaultRowHeight="10.199999999999999" x14ac:dyDescent="0.2"/>
  <cols>
    <col min="1" max="1" width="4.33203125" style="126" customWidth="1"/>
    <col min="2" max="2" width="2.6640625" style="126" customWidth="1"/>
    <col min="3" max="3" width="3.109375" style="126" customWidth="1"/>
    <col min="4" max="4" width="3.6640625" style="126" customWidth="1"/>
    <col min="5" max="5" width="40.6640625" style="126" customWidth="1"/>
    <col min="6" max="6" width="4.33203125" style="126" customWidth="1"/>
    <col min="7" max="7" width="8.6640625" style="126" customWidth="1"/>
    <col min="8" max="12" width="15.6640625" style="126" customWidth="1"/>
    <col min="13" max="16384" width="12" style="126"/>
  </cols>
  <sheetData>
    <row r="1" spans="1:12" ht="18" x14ac:dyDescent="0.35">
      <c r="A1" s="33" t="s">
        <v>282</v>
      </c>
    </row>
    <row r="3" spans="1:12" ht="20.100000000000001" customHeight="1" x14ac:dyDescent="0.3">
      <c r="A3" s="128"/>
      <c r="B3" s="128"/>
      <c r="C3" s="128"/>
      <c r="D3" s="128"/>
      <c r="E3" s="128"/>
      <c r="F3" s="129"/>
      <c r="G3" s="130"/>
      <c r="H3" s="131"/>
      <c r="I3" s="131"/>
      <c r="J3" s="131"/>
      <c r="K3" s="131"/>
    </row>
    <row r="4" spans="1:12" s="132" customFormat="1" ht="12.75" customHeight="1" x14ac:dyDescent="0.3">
      <c r="A4" s="370" t="s">
        <v>134</v>
      </c>
      <c r="B4" s="370"/>
      <c r="C4" s="370"/>
      <c r="D4" s="370"/>
      <c r="E4" s="370"/>
      <c r="F4" s="370"/>
      <c r="G4" s="370"/>
      <c r="H4" s="370"/>
    </row>
    <row r="5" spans="1:12" s="133" customFormat="1" ht="13.8" x14ac:dyDescent="0.3">
      <c r="C5" s="134"/>
      <c r="D5" s="134"/>
      <c r="G5" s="135"/>
      <c r="H5" s="137"/>
      <c r="I5" s="137"/>
      <c r="J5" s="137"/>
      <c r="K5" s="137"/>
    </row>
    <row r="6" spans="1:12" ht="13.8" x14ac:dyDescent="0.3">
      <c r="A6" s="41" t="s">
        <v>126</v>
      </c>
      <c r="B6" s="185"/>
      <c r="C6" s="43"/>
      <c r="D6" s="43"/>
      <c r="E6" s="43"/>
      <c r="F6" s="43"/>
      <c r="G6" s="140" t="s">
        <v>2</v>
      </c>
      <c r="H6" s="45">
        <v>2014</v>
      </c>
      <c r="I6" s="45">
        <v>2015</v>
      </c>
      <c r="J6" s="45">
        <v>2016</v>
      </c>
      <c r="K6" s="45">
        <v>2017</v>
      </c>
      <c r="L6" s="45">
        <v>2018</v>
      </c>
    </row>
    <row r="7" spans="1:12" ht="6" customHeight="1" x14ac:dyDescent="0.3">
      <c r="A7" s="47"/>
      <c r="B7" s="48"/>
      <c r="C7" s="48"/>
      <c r="D7" s="48"/>
      <c r="E7" s="48"/>
      <c r="F7" s="48"/>
      <c r="G7" s="90"/>
      <c r="H7" s="51"/>
      <c r="I7" s="51"/>
      <c r="J7" s="51"/>
      <c r="K7" s="51"/>
      <c r="L7" s="90"/>
    </row>
    <row r="8" spans="1:12" s="144" customFormat="1" ht="13.8" x14ac:dyDescent="0.3">
      <c r="A8" s="66" t="s">
        <v>5</v>
      </c>
      <c r="B8" s="34" t="s">
        <v>135</v>
      </c>
      <c r="C8" s="34"/>
      <c r="D8" s="34"/>
      <c r="E8" s="34"/>
      <c r="F8" s="154"/>
      <c r="G8" s="60"/>
      <c r="H8" s="186">
        <f t="shared" ref="H8:I8" si="0">SUM(H9:H18)</f>
        <v>8945314.6500000004</v>
      </c>
      <c r="I8" s="186">
        <f t="shared" si="0"/>
        <v>9304453.4299999997</v>
      </c>
      <c r="J8" s="186">
        <f>SUM(J9:J18)</f>
        <v>9333211.5299999993</v>
      </c>
      <c r="K8" s="186">
        <f>SUM(K9:K18)</f>
        <v>6792033.8899999997</v>
      </c>
      <c r="L8" s="186">
        <f>SUM(L9:L18)</f>
        <v>8676502.709999999</v>
      </c>
    </row>
    <row r="9" spans="1:12" s="150" customFormat="1" ht="13.8" x14ac:dyDescent="0.3">
      <c r="A9" s="187"/>
      <c r="B9" s="71" t="s">
        <v>136</v>
      </c>
      <c r="C9" s="34" t="s">
        <v>137</v>
      </c>
      <c r="D9" s="34"/>
      <c r="E9" s="34"/>
      <c r="F9" s="151"/>
      <c r="G9" s="73">
        <v>7021</v>
      </c>
      <c r="H9" s="148">
        <v>6598.99</v>
      </c>
      <c r="I9" s="148">
        <v>1273.6400000000001</v>
      </c>
      <c r="J9" s="148">
        <v>18117.759999999998</v>
      </c>
      <c r="K9" s="148">
        <v>1015.81</v>
      </c>
      <c r="L9" s="348">
        <v>794.2</v>
      </c>
    </row>
    <row r="10" spans="1:12" s="150" customFormat="1" ht="13.8" x14ac:dyDescent="0.3">
      <c r="A10" s="187"/>
      <c r="B10" s="71" t="s">
        <v>138</v>
      </c>
      <c r="C10" s="34" t="s">
        <v>139</v>
      </c>
      <c r="D10" s="34"/>
      <c r="E10" s="34"/>
      <c r="F10" s="151"/>
      <c r="G10" s="73">
        <v>7022</v>
      </c>
      <c r="H10" s="188">
        <v>277.89999999999998</v>
      </c>
      <c r="I10" s="188">
        <v>-271.45999999999998</v>
      </c>
      <c r="J10" s="188">
        <v>161</v>
      </c>
      <c r="K10" s="188">
        <v>163.92</v>
      </c>
      <c r="L10" s="348">
        <v>167.2</v>
      </c>
    </row>
    <row r="11" spans="1:12" s="150" customFormat="1" ht="13.8" x14ac:dyDescent="0.3">
      <c r="A11" s="187"/>
      <c r="B11" s="71" t="s">
        <v>140</v>
      </c>
      <c r="C11" s="34" t="s">
        <v>141</v>
      </c>
      <c r="D11" s="34"/>
      <c r="E11" s="34"/>
      <c r="F11" s="151"/>
      <c r="G11" s="73">
        <v>7024</v>
      </c>
      <c r="H11" s="148">
        <v>233558.43</v>
      </c>
      <c r="I11" s="148">
        <v>278868.88</v>
      </c>
      <c r="J11" s="148">
        <v>253678.82</v>
      </c>
      <c r="K11" s="148">
        <v>202540.79</v>
      </c>
      <c r="L11" s="348">
        <v>168198.16</v>
      </c>
    </row>
    <row r="12" spans="1:12" s="150" customFormat="1" ht="13.8" x14ac:dyDescent="0.3">
      <c r="A12" s="187"/>
      <c r="B12" s="71" t="s">
        <v>142</v>
      </c>
      <c r="C12" s="34" t="s">
        <v>143</v>
      </c>
      <c r="D12" s="34"/>
      <c r="E12" s="34"/>
      <c r="F12" s="151"/>
      <c r="G12" s="73">
        <v>7025</v>
      </c>
      <c r="H12" s="148">
        <v>1054901.68</v>
      </c>
      <c r="I12" s="148">
        <v>1130313.26</v>
      </c>
      <c r="J12" s="148">
        <v>1082254.7</v>
      </c>
      <c r="K12" s="148">
        <v>982597.39</v>
      </c>
      <c r="L12" s="364">
        <v>891718.72</v>
      </c>
    </row>
    <row r="13" spans="1:12" s="147" customFormat="1" ht="13.8" x14ac:dyDescent="0.3">
      <c r="A13" s="189"/>
      <c r="B13" s="71" t="s">
        <v>144</v>
      </c>
      <c r="C13" s="146" t="s">
        <v>145</v>
      </c>
      <c r="D13" s="146"/>
      <c r="F13" s="151"/>
      <c r="G13" s="60">
        <v>7028</v>
      </c>
      <c r="H13" s="148">
        <v>206219.59</v>
      </c>
      <c r="I13" s="148">
        <v>196298.79</v>
      </c>
      <c r="J13" s="148">
        <v>205385.54</v>
      </c>
      <c r="K13" s="148">
        <v>198096.79</v>
      </c>
      <c r="L13" s="348">
        <v>216344.47</v>
      </c>
    </row>
    <row r="14" spans="1:12" s="147" customFormat="1" ht="13.8" x14ac:dyDescent="0.3">
      <c r="A14" s="189"/>
      <c r="B14" s="71" t="s">
        <v>146</v>
      </c>
      <c r="C14" s="146" t="s">
        <v>147</v>
      </c>
      <c r="D14" s="146"/>
      <c r="F14" s="151"/>
      <c r="G14" s="60">
        <v>7029</v>
      </c>
      <c r="H14" s="148">
        <v>7361617.04</v>
      </c>
      <c r="I14" s="148">
        <v>7624408.8300000001</v>
      </c>
      <c r="J14" s="148">
        <v>7707174.8399999999</v>
      </c>
      <c r="K14" s="148">
        <v>5338701.66</v>
      </c>
      <c r="L14" s="364">
        <v>7322991.1100000003</v>
      </c>
    </row>
    <row r="15" spans="1:12" s="147" customFormat="1" ht="13.8" x14ac:dyDescent="0.3">
      <c r="A15" s="189"/>
      <c r="B15" s="71" t="s">
        <v>148</v>
      </c>
      <c r="C15" s="34" t="s">
        <v>149</v>
      </c>
      <c r="D15" s="34"/>
      <c r="E15" s="34"/>
      <c r="F15" s="151"/>
      <c r="G15" s="73">
        <v>7045</v>
      </c>
      <c r="H15" s="148">
        <v>40267.199999999997</v>
      </c>
      <c r="I15" s="148">
        <v>40850.660000000003</v>
      </c>
      <c r="J15" s="148">
        <v>37348.33</v>
      </c>
      <c r="K15" s="148">
        <v>38807.06</v>
      </c>
      <c r="L15" s="364">
        <v>36340.61</v>
      </c>
    </row>
    <row r="16" spans="1:12" s="147" customFormat="1" ht="13.8" x14ac:dyDescent="0.3">
      <c r="A16" s="189"/>
      <c r="B16" s="71" t="s">
        <v>150</v>
      </c>
      <c r="C16" s="146" t="s">
        <v>151</v>
      </c>
      <c r="F16" s="151"/>
      <c r="G16" s="60">
        <v>7047</v>
      </c>
      <c r="H16" s="190">
        <v>0</v>
      </c>
      <c r="I16" s="190">
        <v>0</v>
      </c>
      <c r="J16" s="190">
        <v>0</v>
      </c>
      <c r="K16" s="190">
        <v>0</v>
      </c>
      <c r="L16" s="358">
        <v>0</v>
      </c>
    </row>
    <row r="17" spans="1:12" s="147" customFormat="1" ht="13.8" x14ac:dyDescent="0.3">
      <c r="A17" s="189"/>
      <c r="B17" s="71" t="s">
        <v>5</v>
      </c>
      <c r="C17" s="146" t="s">
        <v>152</v>
      </c>
      <c r="F17" s="151"/>
      <c r="G17" s="60">
        <v>7051</v>
      </c>
      <c r="H17" s="190">
        <v>0</v>
      </c>
      <c r="I17" s="190">
        <v>0</v>
      </c>
      <c r="J17" s="190">
        <v>0</v>
      </c>
      <c r="K17" s="190">
        <v>0</v>
      </c>
      <c r="L17" s="358">
        <v>0</v>
      </c>
    </row>
    <row r="18" spans="1:12" s="147" customFormat="1" ht="13.8" x14ac:dyDescent="0.3">
      <c r="A18" s="189"/>
      <c r="B18" s="71" t="s">
        <v>153</v>
      </c>
      <c r="C18" s="146" t="s">
        <v>154</v>
      </c>
      <c r="F18" s="151"/>
      <c r="G18" s="60" t="s">
        <v>155</v>
      </c>
      <c r="H18" s="148">
        <v>41873.82</v>
      </c>
      <c r="I18" s="148">
        <v>32710.83</v>
      </c>
      <c r="J18" s="148">
        <v>29090.54</v>
      </c>
      <c r="K18" s="148">
        <v>30110.47</v>
      </c>
      <c r="L18" s="348">
        <v>39948.239999999998</v>
      </c>
    </row>
    <row r="19" spans="1:12" s="144" customFormat="1" ht="13.8" x14ac:dyDescent="0.3">
      <c r="A19" s="66" t="s">
        <v>6</v>
      </c>
      <c r="B19" s="34" t="s">
        <v>156</v>
      </c>
      <c r="C19" s="34"/>
      <c r="D19" s="34"/>
      <c r="E19" s="34"/>
      <c r="F19" s="154"/>
      <c r="G19" s="60"/>
      <c r="H19" s="148">
        <f t="shared" ref="H19:I19" si="1">H20+H24</f>
        <v>2036577.0400000003</v>
      </c>
      <c r="I19" s="148">
        <f t="shared" si="1"/>
        <v>2741950.2100000004</v>
      </c>
      <c r="J19" s="148">
        <f>J20+J24</f>
        <v>3644807.8299999996</v>
      </c>
      <c r="K19" s="148">
        <f>K20+K24</f>
        <v>1649168.63</v>
      </c>
      <c r="L19" s="348">
        <v>1636431.55</v>
      </c>
    </row>
    <row r="20" spans="1:12" s="147" customFormat="1" ht="13.8" x14ac:dyDescent="0.3">
      <c r="A20" s="189"/>
      <c r="B20" s="191" t="s">
        <v>136</v>
      </c>
      <c r="C20" s="146" t="s">
        <v>157</v>
      </c>
      <c r="F20" s="151"/>
      <c r="G20" s="60"/>
      <c r="H20" s="192">
        <f t="shared" ref="H20:I20" si="2">SUM(H21:H23)</f>
        <v>2028883.1900000002</v>
      </c>
      <c r="I20" s="192">
        <f t="shared" si="2"/>
        <v>2740479.49</v>
      </c>
      <c r="J20" s="192">
        <f t="shared" ref="J20:K20" si="3">SUM(J21:J23)</f>
        <v>3643360.6999999997</v>
      </c>
      <c r="K20" s="192">
        <f t="shared" si="3"/>
        <v>1650781.5399999998</v>
      </c>
      <c r="L20" s="348">
        <v>1636880.4</v>
      </c>
    </row>
    <row r="21" spans="1:12" s="194" customFormat="1" ht="13.8" x14ac:dyDescent="0.3">
      <c r="A21" s="193"/>
      <c r="C21" s="195" t="s">
        <v>158</v>
      </c>
      <c r="D21" s="35" t="s">
        <v>159</v>
      </c>
      <c r="E21" s="35"/>
      <c r="F21" s="196"/>
      <c r="G21" s="197">
        <v>7035</v>
      </c>
      <c r="H21" s="198">
        <v>169.11</v>
      </c>
      <c r="I21" s="198">
        <v>13.12</v>
      </c>
      <c r="J21" s="198">
        <v>0.86</v>
      </c>
      <c r="K21" s="198">
        <v>1.64</v>
      </c>
      <c r="L21" s="359">
        <v>0</v>
      </c>
    </row>
    <row r="22" spans="1:12" s="194" customFormat="1" ht="13.8" x14ac:dyDescent="0.3">
      <c r="A22" s="193"/>
      <c r="C22" s="195" t="s">
        <v>160</v>
      </c>
      <c r="D22" s="35" t="s">
        <v>161</v>
      </c>
      <c r="E22" s="35"/>
      <c r="F22" s="199"/>
      <c r="G22" s="197"/>
      <c r="H22" s="198"/>
      <c r="I22" s="198"/>
      <c r="J22" s="198"/>
      <c r="K22" s="198"/>
      <c r="L22" s="316"/>
    </row>
    <row r="23" spans="1:12" s="194" customFormat="1" ht="13.8" x14ac:dyDescent="0.25">
      <c r="A23" s="193"/>
      <c r="C23" s="76"/>
      <c r="D23" s="35" t="s">
        <v>162</v>
      </c>
      <c r="E23" s="35"/>
      <c r="F23" s="199" t="s">
        <v>129</v>
      </c>
      <c r="G23" s="197">
        <v>7036</v>
      </c>
      <c r="H23" s="198">
        <v>2028714.08</v>
      </c>
      <c r="I23" s="198">
        <v>2740466.37</v>
      </c>
      <c r="J23" s="198">
        <v>3643359.84</v>
      </c>
      <c r="K23" s="198">
        <v>1650779.9</v>
      </c>
      <c r="L23" s="348">
        <v>1636880.4</v>
      </c>
    </row>
    <row r="24" spans="1:12" s="147" customFormat="1" ht="13.8" x14ac:dyDescent="0.3">
      <c r="A24" s="189"/>
      <c r="B24" s="200" t="s">
        <v>163</v>
      </c>
      <c r="C24" s="146" t="s">
        <v>164</v>
      </c>
      <c r="F24" s="180" t="s">
        <v>129</v>
      </c>
      <c r="G24" s="60">
        <v>7037</v>
      </c>
      <c r="H24" s="148">
        <v>7693.85</v>
      </c>
      <c r="I24" s="148">
        <v>1470.72</v>
      </c>
      <c r="J24" s="148">
        <v>1447.13</v>
      </c>
      <c r="K24" s="148">
        <v>-1612.91</v>
      </c>
      <c r="L24" s="364">
        <v>-448.85</v>
      </c>
    </row>
    <row r="25" spans="1:12" s="144" customFormat="1" ht="13.8" x14ac:dyDescent="0.3">
      <c r="A25" s="66" t="s">
        <v>7</v>
      </c>
      <c r="B25" s="34" t="s">
        <v>130</v>
      </c>
      <c r="C25" s="34"/>
      <c r="D25" s="34"/>
      <c r="E25" s="34"/>
      <c r="F25" s="154"/>
      <c r="G25" s="60">
        <v>7038</v>
      </c>
      <c r="H25" s="148">
        <v>2416625.4900000002</v>
      </c>
      <c r="I25" s="148">
        <v>1985853.47</v>
      </c>
      <c r="J25" s="148">
        <v>1817182.31</v>
      </c>
      <c r="K25" s="148">
        <v>2096166.06</v>
      </c>
      <c r="L25" s="348">
        <v>1623429.35</v>
      </c>
    </row>
    <row r="26" spans="1:12" s="144" customFormat="1" ht="13.8" x14ac:dyDescent="0.3">
      <c r="A26" s="66" t="s">
        <v>9</v>
      </c>
      <c r="B26" s="34" t="s">
        <v>165</v>
      </c>
      <c r="C26" s="34"/>
      <c r="D26" s="34"/>
      <c r="E26" s="34"/>
      <c r="F26" s="154"/>
      <c r="G26" s="60">
        <v>7039</v>
      </c>
      <c r="H26" s="148">
        <v>1425</v>
      </c>
      <c r="I26" s="148">
        <v>2315</v>
      </c>
      <c r="J26" s="148">
        <v>4112.5</v>
      </c>
      <c r="K26" s="148">
        <v>6971</v>
      </c>
      <c r="L26" s="348">
        <v>6657.5</v>
      </c>
    </row>
    <row r="27" spans="1:12" s="144" customFormat="1" ht="8.25" customHeight="1" x14ac:dyDescent="0.3">
      <c r="A27" s="66"/>
      <c r="B27" s="34"/>
      <c r="C27" s="34"/>
      <c r="D27" s="34"/>
      <c r="E27" s="34"/>
      <c r="F27" s="100"/>
      <c r="G27" s="60"/>
      <c r="H27" s="159"/>
      <c r="I27" s="159"/>
      <c r="J27" s="159"/>
      <c r="K27" s="159"/>
      <c r="L27" s="317"/>
    </row>
    <row r="28" spans="1:12" s="144" customFormat="1" ht="13.8" x14ac:dyDescent="0.3">
      <c r="A28" s="201" t="s">
        <v>117</v>
      </c>
      <c r="B28" s="185" t="s">
        <v>166</v>
      </c>
      <c r="C28" s="185"/>
      <c r="D28" s="185"/>
      <c r="E28" s="93"/>
      <c r="F28" s="93"/>
      <c r="G28" s="105">
        <v>682</v>
      </c>
      <c r="H28" s="202">
        <f t="shared" ref="H28" si="4">H8+H19+H25+H26</f>
        <v>13399942.180000002</v>
      </c>
      <c r="I28" s="202">
        <f>I8+I19+I25+I26</f>
        <v>14034572.110000001</v>
      </c>
      <c r="J28" s="202">
        <f>J8+J19+J25+J26</f>
        <v>14799314.17</v>
      </c>
      <c r="K28" s="202">
        <f>K8+K19+K25+K26</f>
        <v>10544339.58</v>
      </c>
      <c r="L28" s="94">
        <f>L8+L19+L25+L26</f>
        <v>11943021.109999999</v>
      </c>
    </row>
    <row r="29" spans="1:12" s="144" customFormat="1" ht="8.25" customHeight="1" thickBot="1" x14ac:dyDescent="0.35">
      <c r="A29" s="203"/>
      <c r="B29" s="204"/>
      <c r="C29" s="97"/>
      <c r="D29" s="97"/>
      <c r="E29" s="97"/>
      <c r="F29" s="97"/>
      <c r="G29" s="96"/>
      <c r="H29" s="205"/>
      <c r="I29" s="205"/>
      <c r="J29" s="205"/>
      <c r="K29" s="205"/>
      <c r="L29" s="205"/>
    </row>
    <row r="30" spans="1:12" s="144" customFormat="1" ht="14.4" thickTop="1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14"/>
    </row>
    <row r="31" spans="1:12" s="34" customFormat="1" ht="13.8" x14ac:dyDescent="0.3">
      <c r="E31" s="38"/>
      <c r="F31" s="38"/>
      <c r="G31" s="38"/>
      <c r="H31" s="206"/>
      <c r="I31" s="206"/>
      <c r="J31" s="206"/>
      <c r="K31" s="206"/>
    </row>
  </sheetData>
  <mergeCells count="1">
    <mergeCell ref="A4:H4"/>
  </mergeCells>
  <pageMargins left="0.39370078740157483" right="0.19685039370078741" top="0.78740157480314965" bottom="0.47244094488188981" header="0.51181102362204722" footer="0.11811023622047245"/>
  <pageSetup paperSize="9" scale="85" orientation="landscape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P116"/>
  <sheetViews>
    <sheetView showGridLines="0" zoomScaleNormal="100" zoomScaleSheetLayoutView="400" workbookViewId="0">
      <selection activeCell="F1" sqref="F1:F1048576"/>
    </sheetView>
  </sheetViews>
  <sheetFormatPr defaultColWidth="12" defaultRowHeight="10.199999999999999" x14ac:dyDescent="0.2"/>
  <cols>
    <col min="1" max="1" width="6.109375" style="126" customWidth="1"/>
    <col min="2" max="2" width="5.109375" style="126" customWidth="1"/>
    <col min="3" max="3" width="50.109375" style="126" customWidth="1"/>
    <col min="4" max="4" width="4.109375" style="126" customWidth="1"/>
    <col min="5" max="5" width="9.44140625" style="126" customWidth="1"/>
    <col min="6" max="16" width="16.6640625" style="127" customWidth="1"/>
    <col min="17" max="16384" width="12" style="126"/>
  </cols>
  <sheetData>
    <row r="1" spans="1:16" ht="18" x14ac:dyDescent="0.35">
      <c r="A1" s="33" t="s">
        <v>282</v>
      </c>
    </row>
    <row r="3" spans="1:16" s="209" customFormat="1" ht="12.75" customHeight="1" x14ac:dyDescent="0.3">
      <c r="A3" s="370" t="s">
        <v>167</v>
      </c>
      <c r="B3" s="370"/>
      <c r="C3" s="370"/>
      <c r="D3" s="370"/>
      <c r="E3" s="370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s="209" customFormat="1" ht="15.6" x14ac:dyDescent="0.3">
      <c r="A4" s="210"/>
      <c r="B4" s="207"/>
      <c r="C4" s="207"/>
      <c r="D4" s="207"/>
      <c r="E4" s="207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s="144" customFormat="1" ht="13.8" x14ac:dyDescent="0.3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3.8" x14ac:dyDescent="0.3">
      <c r="A6" s="41" t="s">
        <v>168</v>
      </c>
      <c r="B6" s="43"/>
      <c r="C6" s="43"/>
      <c r="D6" s="43"/>
      <c r="E6" s="140" t="s">
        <v>2</v>
      </c>
      <c r="F6" s="46">
        <v>2014</v>
      </c>
      <c r="G6" s="46">
        <v>2015</v>
      </c>
      <c r="H6" s="46">
        <v>2016</v>
      </c>
      <c r="I6" s="45">
        <v>2017</v>
      </c>
      <c r="J6" s="45">
        <v>2018</v>
      </c>
      <c r="K6" s="256"/>
      <c r="L6" s="256"/>
      <c r="M6" s="256"/>
      <c r="N6" s="256"/>
      <c r="O6" s="256"/>
      <c r="P6" s="256"/>
    </row>
    <row r="7" spans="1:16" ht="6" customHeight="1" x14ac:dyDescent="0.3">
      <c r="A7" s="47"/>
      <c r="B7" s="48"/>
      <c r="C7" s="48"/>
      <c r="D7" s="48"/>
      <c r="E7" s="90"/>
      <c r="F7" s="52"/>
      <c r="G7" s="52"/>
      <c r="H7" s="52"/>
      <c r="I7" s="52"/>
      <c r="J7" s="52"/>
      <c r="K7" s="304"/>
      <c r="L7" s="304"/>
      <c r="M7" s="304"/>
      <c r="N7" s="304"/>
      <c r="O7" s="304"/>
      <c r="P7" s="304"/>
    </row>
    <row r="8" spans="1:16" s="144" customFormat="1" ht="17.100000000000001" customHeight="1" x14ac:dyDescent="0.3">
      <c r="A8" s="66" t="s">
        <v>5</v>
      </c>
      <c r="B8" s="34" t="s">
        <v>169</v>
      </c>
      <c r="C8" s="34"/>
      <c r="D8" s="180" t="s">
        <v>170</v>
      </c>
      <c r="E8" s="60">
        <v>7121</v>
      </c>
      <c r="F8" s="212">
        <v>25752315812.889999</v>
      </c>
      <c r="G8" s="212">
        <v>23125493259.02</v>
      </c>
      <c r="H8" s="212">
        <v>23104577000</v>
      </c>
      <c r="I8" s="212">
        <v>23943611999.970001</v>
      </c>
      <c r="J8" s="371">
        <v>24882523000</v>
      </c>
      <c r="K8" s="318"/>
      <c r="L8" s="318"/>
      <c r="M8" s="318"/>
      <c r="N8" s="318"/>
      <c r="O8" s="318"/>
      <c r="P8" s="318"/>
    </row>
    <row r="9" spans="1:16" s="144" customFormat="1" ht="17.100000000000001" customHeight="1" x14ac:dyDescent="0.3">
      <c r="A9" s="66" t="s">
        <v>6</v>
      </c>
      <c r="B9" s="34" t="s">
        <v>171</v>
      </c>
      <c r="C9" s="34"/>
      <c r="D9" s="180"/>
      <c r="E9" s="60"/>
      <c r="F9" s="213"/>
      <c r="G9" s="213"/>
      <c r="H9" s="213"/>
      <c r="I9" s="213"/>
      <c r="J9" s="213"/>
      <c r="K9" s="319"/>
      <c r="L9" s="319"/>
      <c r="M9" s="319"/>
      <c r="N9" s="319"/>
      <c r="O9" s="319"/>
      <c r="P9" s="319"/>
    </row>
    <row r="10" spans="1:16" s="144" customFormat="1" ht="13.8" x14ac:dyDescent="0.3">
      <c r="A10" s="66"/>
      <c r="B10" s="34" t="s">
        <v>172</v>
      </c>
      <c r="C10" s="34"/>
      <c r="D10" s="180" t="s">
        <v>170</v>
      </c>
      <c r="E10" s="60">
        <v>7122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319"/>
      <c r="L10" s="319"/>
      <c r="M10" s="319"/>
      <c r="N10" s="319"/>
      <c r="O10" s="319"/>
      <c r="P10" s="319"/>
    </row>
    <row r="11" spans="1:16" s="144" customFormat="1" ht="17.100000000000001" customHeight="1" x14ac:dyDescent="0.3">
      <c r="A11" s="66" t="s">
        <v>7</v>
      </c>
      <c r="B11" s="34" t="s">
        <v>173</v>
      </c>
      <c r="C11" s="34"/>
      <c r="D11" s="180" t="s">
        <v>170</v>
      </c>
      <c r="E11" s="60">
        <v>7123</v>
      </c>
      <c r="F11" s="149">
        <v>757857627.74000001</v>
      </c>
      <c r="G11" s="149">
        <v>672930853.87</v>
      </c>
      <c r="H11" s="149">
        <v>665649356.07000005</v>
      </c>
      <c r="I11" s="149">
        <v>720491622.23000002</v>
      </c>
      <c r="J11" s="364">
        <v>717337657.11000001</v>
      </c>
      <c r="K11" s="320"/>
      <c r="L11" s="320"/>
      <c r="M11" s="320"/>
      <c r="N11" s="320"/>
      <c r="O11" s="320"/>
      <c r="P11" s="320"/>
    </row>
    <row r="12" spans="1:16" s="144" customFormat="1" ht="17.100000000000001" customHeight="1" x14ac:dyDescent="0.3">
      <c r="A12" s="66" t="s">
        <v>9</v>
      </c>
      <c r="B12" s="34" t="s">
        <v>365</v>
      </c>
      <c r="C12" s="34"/>
      <c r="D12" s="180" t="s">
        <v>170</v>
      </c>
      <c r="E12" s="60">
        <v>7124</v>
      </c>
      <c r="F12" s="149">
        <v>1888540406.8099999</v>
      </c>
      <c r="G12" s="149">
        <f>SUM(G13:G14)</f>
        <v>4915093852.8699999</v>
      </c>
      <c r="H12" s="149">
        <f>SUM(H13:H14)</f>
        <v>5640043629.0400009</v>
      </c>
      <c r="I12" s="149">
        <f>SUM(I13:I14)</f>
        <v>5778809159.1499996</v>
      </c>
      <c r="J12" s="149">
        <f>SUM(J13:J14)</f>
        <v>5849450060.9699993</v>
      </c>
      <c r="K12" s="320"/>
      <c r="L12" s="320"/>
      <c r="M12" s="320"/>
      <c r="N12" s="320"/>
      <c r="O12" s="320"/>
      <c r="P12" s="320"/>
    </row>
    <row r="13" spans="1:16" s="144" customFormat="1" ht="17.100000000000001" customHeight="1" x14ac:dyDescent="0.3">
      <c r="A13" s="66"/>
      <c r="B13" s="34" t="s">
        <v>368</v>
      </c>
      <c r="C13" s="34"/>
      <c r="D13" s="180" t="s">
        <v>170</v>
      </c>
      <c r="E13" s="60" t="s">
        <v>356</v>
      </c>
      <c r="F13" s="291"/>
      <c r="G13" s="149">
        <v>1948203666.6199999</v>
      </c>
      <c r="H13" s="149">
        <v>1956285110.47</v>
      </c>
      <c r="I13" s="149">
        <v>1990190573.6199999</v>
      </c>
      <c r="J13" s="364">
        <v>2015252380.4400001</v>
      </c>
      <c r="K13" s="320"/>
      <c r="L13" s="320"/>
      <c r="M13" s="320"/>
      <c r="N13" s="320"/>
      <c r="O13" s="320"/>
      <c r="P13" s="320"/>
    </row>
    <row r="14" spans="1:16" s="144" customFormat="1" ht="17.100000000000001" customHeight="1" x14ac:dyDescent="0.3">
      <c r="A14" s="66"/>
      <c r="B14" s="34" t="s">
        <v>357</v>
      </c>
      <c r="C14" s="34"/>
      <c r="D14" s="180"/>
      <c r="E14" s="60"/>
      <c r="F14" s="291"/>
      <c r="G14" s="149">
        <f>SUM(G15:G21)</f>
        <v>2966890186.25</v>
      </c>
      <c r="H14" s="149">
        <f>SUM(H15:H21)</f>
        <v>3683758518.5700006</v>
      </c>
      <c r="I14" s="149">
        <f>SUM(I15:I21)</f>
        <v>3788618585.5300002</v>
      </c>
      <c r="J14" s="149">
        <f>SUM(J15:J21)</f>
        <v>3834197680.5299997</v>
      </c>
      <c r="K14" s="320"/>
      <c r="L14" s="320"/>
      <c r="M14" s="320"/>
      <c r="N14" s="320"/>
      <c r="O14" s="320"/>
      <c r="P14" s="320"/>
    </row>
    <row r="15" spans="1:16" s="144" customFormat="1" ht="17.100000000000001" customHeight="1" x14ac:dyDescent="0.3">
      <c r="A15" s="66"/>
      <c r="B15" s="34" t="s">
        <v>358</v>
      </c>
      <c r="C15" s="34"/>
      <c r="D15" s="299" t="s">
        <v>170</v>
      </c>
      <c r="E15" s="60">
        <v>712441</v>
      </c>
      <c r="F15" s="291"/>
      <c r="G15" s="149">
        <v>407483040.74000001</v>
      </c>
      <c r="H15" s="149">
        <v>874990952.80999994</v>
      </c>
      <c r="I15" s="149">
        <v>907608210.46000004</v>
      </c>
      <c r="J15" s="364">
        <v>922031888.20000005</v>
      </c>
      <c r="K15" s="320"/>
      <c r="L15" s="320"/>
      <c r="M15" s="320"/>
      <c r="N15" s="320"/>
      <c r="O15" s="320"/>
      <c r="P15" s="320"/>
    </row>
    <row r="16" spans="1:16" s="144" customFormat="1" ht="17.100000000000001" customHeight="1" x14ac:dyDescent="0.3">
      <c r="A16" s="66"/>
      <c r="B16" s="34" t="s">
        <v>359</v>
      </c>
      <c r="C16" s="34"/>
      <c r="D16" s="299" t="s">
        <v>170</v>
      </c>
      <c r="E16" s="60">
        <v>712442</v>
      </c>
      <c r="F16" s="291"/>
      <c r="G16" s="149">
        <v>1810504940.1400001</v>
      </c>
      <c r="H16" s="149">
        <v>2279083911.0700002</v>
      </c>
      <c r="I16" s="149">
        <v>2342968762.3800001</v>
      </c>
      <c r="J16" s="364">
        <v>2365267332.0100002</v>
      </c>
      <c r="K16" s="320"/>
      <c r="L16" s="320"/>
      <c r="M16" s="320"/>
      <c r="N16" s="320"/>
      <c r="O16" s="320"/>
      <c r="P16" s="320"/>
    </row>
    <row r="17" spans="1:16" s="144" customFormat="1" ht="17.100000000000001" customHeight="1" x14ac:dyDescent="0.3">
      <c r="A17" s="66"/>
      <c r="B17" s="34" t="s">
        <v>360</v>
      </c>
      <c r="C17" s="34"/>
      <c r="D17" s="299" t="s">
        <v>170</v>
      </c>
      <c r="E17" s="60">
        <v>712443</v>
      </c>
      <c r="F17" s="291"/>
      <c r="G17" s="149">
        <v>12993077.1</v>
      </c>
      <c r="H17" s="149">
        <v>19479006.329999998</v>
      </c>
      <c r="I17" s="149">
        <v>19604500.870000001</v>
      </c>
      <c r="J17" s="364">
        <v>18405566.739999998</v>
      </c>
      <c r="K17" s="320"/>
      <c r="L17" s="320"/>
      <c r="M17" s="320"/>
      <c r="N17" s="320"/>
      <c r="O17" s="320"/>
      <c r="P17" s="320"/>
    </row>
    <row r="18" spans="1:16" s="144" customFormat="1" ht="17.100000000000001" customHeight="1" x14ac:dyDescent="0.3">
      <c r="A18" s="66"/>
      <c r="B18" s="34" t="s">
        <v>361</v>
      </c>
      <c r="C18" s="34"/>
      <c r="D18" s="299" t="s">
        <v>170</v>
      </c>
      <c r="E18" s="60">
        <v>712444</v>
      </c>
      <c r="F18" s="291"/>
      <c r="G18" s="149">
        <v>243803572.61000001</v>
      </c>
      <c r="H18" s="149">
        <v>299257699.30000001</v>
      </c>
      <c r="I18" s="149">
        <v>303196290.98000002</v>
      </c>
      <c r="J18" s="364">
        <v>310137730.83999997</v>
      </c>
      <c r="K18" s="320"/>
      <c r="L18" s="320"/>
      <c r="M18" s="320"/>
      <c r="N18" s="320"/>
      <c r="O18" s="320"/>
      <c r="P18" s="320"/>
    </row>
    <row r="19" spans="1:16" s="144" customFormat="1" ht="17.100000000000001" customHeight="1" x14ac:dyDescent="0.3">
      <c r="A19" s="66"/>
      <c r="B19" s="34" t="s">
        <v>362</v>
      </c>
      <c r="C19" s="34"/>
      <c r="D19" s="299" t="s">
        <v>170</v>
      </c>
      <c r="E19" s="60">
        <v>712445</v>
      </c>
      <c r="F19" s="291"/>
      <c r="G19" s="149">
        <v>157766238.16</v>
      </c>
      <c r="H19" s="149">
        <v>198475115.05000001</v>
      </c>
      <c r="I19" s="149">
        <v>202851985.16999999</v>
      </c>
      <c r="J19" s="364">
        <v>206356337.77000001</v>
      </c>
      <c r="K19" s="320"/>
      <c r="L19" s="320"/>
      <c r="M19" s="320"/>
      <c r="N19" s="320"/>
      <c r="O19" s="320"/>
      <c r="P19" s="320"/>
    </row>
    <row r="20" spans="1:16" s="144" customFormat="1" ht="17.100000000000001" customHeight="1" x14ac:dyDescent="0.3">
      <c r="A20" s="66"/>
      <c r="B20" s="34" t="s">
        <v>363</v>
      </c>
      <c r="C20" s="34"/>
      <c r="D20" s="299" t="s">
        <v>170</v>
      </c>
      <c r="E20" s="60">
        <v>712446</v>
      </c>
      <c r="F20" s="291"/>
      <c r="G20" s="149">
        <v>0</v>
      </c>
      <c r="H20" s="149">
        <v>0</v>
      </c>
      <c r="I20" s="149">
        <v>0</v>
      </c>
      <c r="J20" s="149">
        <v>0</v>
      </c>
      <c r="K20" s="320"/>
      <c r="L20" s="320"/>
      <c r="M20" s="320"/>
      <c r="N20" s="320"/>
      <c r="O20" s="320"/>
      <c r="P20" s="320"/>
    </row>
    <row r="21" spans="1:16" s="144" customFormat="1" ht="17.100000000000001" customHeight="1" x14ac:dyDescent="0.3">
      <c r="A21" s="66"/>
      <c r="B21" s="34" t="s">
        <v>364</v>
      </c>
      <c r="C21" s="34"/>
      <c r="D21" s="299" t="s">
        <v>170</v>
      </c>
      <c r="E21" s="60">
        <v>712447</v>
      </c>
      <c r="F21" s="291"/>
      <c r="G21" s="149">
        <v>334339317.5</v>
      </c>
      <c r="H21" s="149">
        <v>12471834.01</v>
      </c>
      <c r="I21" s="149">
        <v>12388835.67</v>
      </c>
      <c r="J21" s="364">
        <v>11998824.970000001</v>
      </c>
      <c r="K21" s="320"/>
      <c r="L21" s="320"/>
      <c r="M21" s="320"/>
      <c r="N21" s="320"/>
      <c r="O21" s="320"/>
      <c r="P21" s="320"/>
    </row>
    <row r="22" spans="1:16" s="144" customFormat="1" ht="17.100000000000001" customHeight="1" x14ac:dyDescent="0.3">
      <c r="A22" s="66" t="s">
        <v>117</v>
      </c>
      <c r="B22" s="34" t="s">
        <v>174</v>
      </c>
      <c r="C22" s="34"/>
      <c r="D22" s="180" t="s">
        <v>170</v>
      </c>
      <c r="E22" s="60">
        <v>7125</v>
      </c>
      <c r="F22" s="149">
        <v>4574382.49</v>
      </c>
      <c r="G22" s="149">
        <v>7573664.2800000003</v>
      </c>
      <c r="H22" s="149">
        <v>4598176.51</v>
      </c>
      <c r="I22" s="149">
        <v>4656350.09</v>
      </c>
      <c r="J22" s="364">
        <v>4688160.13</v>
      </c>
      <c r="K22" s="320"/>
      <c r="L22" s="320"/>
      <c r="M22" s="320"/>
      <c r="N22" s="320"/>
      <c r="O22" s="320"/>
      <c r="P22" s="320"/>
    </row>
    <row r="23" spans="1:16" s="144" customFormat="1" ht="13.8" x14ac:dyDescent="0.3">
      <c r="A23" s="66"/>
      <c r="B23" s="34" t="s">
        <v>175</v>
      </c>
      <c r="C23" s="34"/>
      <c r="D23" s="180"/>
      <c r="E23" s="60"/>
      <c r="F23" s="214"/>
      <c r="G23" s="214"/>
      <c r="H23" s="214"/>
      <c r="I23" s="214"/>
      <c r="J23" s="214"/>
      <c r="K23" s="321"/>
      <c r="L23" s="321"/>
      <c r="M23" s="321"/>
      <c r="N23" s="321"/>
      <c r="O23" s="321"/>
      <c r="P23" s="321"/>
    </row>
    <row r="24" spans="1:16" s="144" customFormat="1" ht="6.75" customHeight="1" x14ac:dyDescent="0.3">
      <c r="A24" s="66"/>
      <c r="B24" s="34"/>
      <c r="C24" s="34"/>
      <c r="D24" s="100"/>
      <c r="E24" s="60"/>
      <c r="F24" s="160"/>
      <c r="G24" s="160"/>
      <c r="H24" s="160"/>
      <c r="I24" s="160"/>
      <c r="J24" s="160"/>
      <c r="K24" s="321"/>
      <c r="L24" s="321"/>
      <c r="M24" s="321"/>
      <c r="N24" s="321"/>
      <c r="O24" s="321"/>
      <c r="P24" s="321"/>
    </row>
    <row r="25" spans="1:16" s="144" customFormat="1" ht="13.8" x14ac:dyDescent="0.3">
      <c r="A25" s="215"/>
      <c r="B25" s="185" t="s">
        <v>176</v>
      </c>
      <c r="C25" s="93"/>
      <c r="D25" s="93"/>
      <c r="E25" s="105">
        <v>712</v>
      </c>
      <c r="F25" s="216">
        <f>SUM(F8:F22)</f>
        <v>28403288229.930004</v>
      </c>
      <c r="G25" s="216">
        <f>G8+G10+G11+G12+G22</f>
        <v>28721091630.039997</v>
      </c>
      <c r="H25" s="216">
        <f>H8+H10+H11+H12+H22</f>
        <v>29414868161.619999</v>
      </c>
      <c r="I25" s="365">
        <f>I8+I10+I11+I12+I22</f>
        <v>30447569131.439999</v>
      </c>
      <c r="J25" s="229">
        <f>J8+J10+J11+J12+J22</f>
        <v>31453998878.210003</v>
      </c>
      <c r="K25" s="322"/>
      <c r="L25" s="322"/>
      <c r="M25" s="322"/>
      <c r="N25" s="322"/>
      <c r="O25" s="322"/>
      <c r="P25" s="322"/>
    </row>
    <row r="26" spans="1:16" s="144" customFormat="1" ht="6" customHeight="1" thickBot="1" x14ac:dyDescent="0.35">
      <c r="A26" s="203"/>
      <c r="B26" s="97"/>
      <c r="C26" s="97"/>
      <c r="D26" s="97"/>
      <c r="E26" s="96"/>
      <c r="F26" s="218"/>
      <c r="G26" s="218"/>
      <c r="H26" s="218"/>
      <c r="I26" s="218"/>
      <c r="J26" s="252"/>
      <c r="K26" s="136"/>
      <c r="L26" s="136"/>
      <c r="M26" s="136"/>
      <c r="N26" s="136"/>
      <c r="O26" s="136"/>
      <c r="P26" s="136"/>
    </row>
    <row r="27" spans="1:16" s="144" customFormat="1" ht="20.100000000000001" customHeight="1" thickTop="1" x14ac:dyDescent="0.3">
      <c r="A27" s="38"/>
      <c r="B27" s="119"/>
      <c r="C27" s="119"/>
      <c r="D27" s="119"/>
      <c r="E27" s="119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</row>
    <row r="28" spans="1:16" ht="12.75" customHeight="1" x14ac:dyDescent="0.3">
      <c r="A28" s="41" t="s">
        <v>177</v>
      </c>
      <c r="B28" s="43"/>
      <c r="C28" s="43"/>
      <c r="D28" s="43"/>
      <c r="E28" s="219"/>
      <c r="F28" s="220"/>
      <c r="G28" s="220"/>
      <c r="H28" s="220"/>
      <c r="I28" s="220"/>
      <c r="J28" s="220"/>
      <c r="K28" s="136"/>
      <c r="L28" s="136"/>
      <c r="M28" s="136"/>
      <c r="N28" s="136"/>
      <c r="O28" s="136"/>
      <c r="P28" s="136"/>
    </row>
    <row r="29" spans="1:16" ht="6" customHeight="1" x14ac:dyDescent="0.3">
      <c r="A29" s="47"/>
      <c r="B29" s="48"/>
      <c r="C29" s="48"/>
      <c r="D29" s="48"/>
      <c r="E29" s="221"/>
      <c r="F29" s="222"/>
      <c r="G29" s="222"/>
      <c r="H29" s="222"/>
      <c r="I29" s="222"/>
      <c r="J29" s="222"/>
      <c r="K29" s="254"/>
      <c r="L29" s="254"/>
      <c r="M29" s="254"/>
      <c r="N29" s="254"/>
      <c r="O29" s="254"/>
      <c r="P29" s="254"/>
    </row>
    <row r="30" spans="1:16" s="144" customFormat="1" ht="17.100000000000001" customHeight="1" x14ac:dyDescent="0.3">
      <c r="A30" s="66" t="s">
        <v>119</v>
      </c>
      <c r="B30" s="34" t="s">
        <v>178</v>
      </c>
      <c r="C30" s="34"/>
      <c r="D30" s="34"/>
      <c r="E30" s="60"/>
      <c r="F30" s="224">
        <f t="shared" ref="F30" si="0">SUM(F31:F32)</f>
        <v>-20494133098.760002</v>
      </c>
      <c r="G30" s="223">
        <f>SUM(G31:G33)</f>
        <v>-21186410291.43</v>
      </c>
      <c r="H30" s="223">
        <f>SUM(H31:H33)</f>
        <v>-22074045429.169998</v>
      </c>
      <c r="I30" s="223">
        <f>SUM(I31:I33)</f>
        <v>-22785563317.259998</v>
      </c>
      <c r="J30" s="211">
        <f>SUM(J31:J33)</f>
        <v>-23555580436.16</v>
      </c>
      <c r="K30" s="253"/>
      <c r="L30" s="253"/>
      <c r="M30" s="253"/>
      <c r="N30" s="253"/>
      <c r="O30" s="253"/>
      <c r="P30" s="253"/>
    </row>
    <row r="31" spans="1:16" s="144" customFormat="1" ht="13.8" x14ac:dyDescent="0.3">
      <c r="A31" s="66"/>
      <c r="B31" s="63" t="s">
        <v>179</v>
      </c>
      <c r="C31" s="34"/>
      <c r="D31" s="180" t="s">
        <v>180</v>
      </c>
      <c r="E31" s="60">
        <v>6020</v>
      </c>
      <c r="F31" s="149">
        <v>-20494131911.650002</v>
      </c>
      <c r="G31" s="149">
        <v>-18257409978.32</v>
      </c>
      <c r="H31" s="149">
        <v>-18527934461.709999</v>
      </c>
      <c r="I31" s="149">
        <v>-19129117311.759998</v>
      </c>
      <c r="J31" s="364">
        <v>-19848018559.830002</v>
      </c>
      <c r="K31" s="320"/>
      <c r="L31" s="320"/>
      <c r="M31" s="320"/>
      <c r="N31" s="320"/>
      <c r="O31" s="320"/>
      <c r="P31" s="320"/>
    </row>
    <row r="32" spans="1:16" s="144" customFormat="1" ht="13.8" x14ac:dyDescent="0.3">
      <c r="A32" s="66"/>
      <c r="B32" s="63" t="s">
        <v>181</v>
      </c>
      <c r="C32" s="34"/>
      <c r="D32" s="180" t="s">
        <v>180</v>
      </c>
      <c r="E32" s="60">
        <v>6029</v>
      </c>
      <c r="F32" s="149">
        <v>-1187.1099999999999</v>
      </c>
      <c r="G32" s="149">
        <v>-29174.19</v>
      </c>
      <c r="H32" s="149">
        <v>-28318.6</v>
      </c>
      <c r="I32" s="149">
        <v>-27747.69</v>
      </c>
      <c r="J32" s="364">
        <v>-27182.51</v>
      </c>
      <c r="K32" s="320"/>
      <c r="L32" s="320"/>
      <c r="M32" s="320"/>
      <c r="N32" s="320"/>
      <c r="O32" s="320"/>
      <c r="P32" s="320"/>
    </row>
    <row r="33" spans="1:16" s="144" customFormat="1" ht="13.8" x14ac:dyDescent="0.3">
      <c r="A33" s="66"/>
      <c r="B33" s="63" t="s">
        <v>355</v>
      </c>
      <c r="C33" s="34"/>
      <c r="D33" s="298"/>
      <c r="E33" s="148"/>
      <c r="F33" s="291"/>
      <c r="G33" s="148">
        <f>SUM(G34:G40)</f>
        <v>-2928971138.9200001</v>
      </c>
      <c r="H33" s="148">
        <f>SUM(H34:H40)</f>
        <v>-3546082648.8600001</v>
      </c>
      <c r="I33" s="148">
        <f>SUM(I34:I40)</f>
        <v>-3656418257.8099999</v>
      </c>
      <c r="J33" s="148">
        <f>SUM(J34:J40)</f>
        <v>-3707534693.8200002</v>
      </c>
      <c r="K33" s="323"/>
      <c r="L33" s="323"/>
      <c r="M33" s="323"/>
      <c r="N33" s="323"/>
      <c r="O33" s="323"/>
      <c r="P33" s="323"/>
    </row>
    <row r="34" spans="1:16" s="144" customFormat="1" ht="13.8" x14ac:dyDescent="0.3">
      <c r="A34" s="66"/>
      <c r="B34" s="34" t="s">
        <v>358</v>
      </c>
      <c r="C34" s="34"/>
      <c r="D34" s="299" t="s">
        <v>180</v>
      </c>
      <c r="E34" s="60">
        <v>60281</v>
      </c>
      <c r="F34" s="291"/>
      <c r="G34" s="148">
        <v>-878936968.38999999</v>
      </c>
      <c r="H34" s="148">
        <v>-1016889685.0700001</v>
      </c>
      <c r="I34" s="148">
        <v>-1055592635.97</v>
      </c>
      <c r="J34" s="364">
        <v>-1075425351.2</v>
      </c>
      <c r="K34" s="323"/>
      <c r="L34" s="323"/>
      <c r="M34" s="323"/>
      <c r="N34" s="323"/>
      <c r="O34" s="323"/>
      <c r="P34" s="323"/>
    </row>
    <row r="35" spans="1:16" s="144" customFormat="1" ht="13.8" x14ac:dyDescent="0.3">
      <c r="A35" s="66"/>
      <c r="B35" s="34" t="s">
        <v>359</v>
      </c>
      <c r="C35" s="34"/>
      <c r="D35" s="299" t="s">
        <v>180</v>
      </c>
      <c r="E35" s="60">
        <v>60282</v>
      </c>
      <c r="F35" s="291"/>
      <c r="G35" s="148">
        <v>-1778476648.1800001</v>
      </c>
      <c r="H35" s="148">
        <v>-2211505087.0700002</v>
      </c>
      <c r="I35" s="148">
        <v>-2281202136.0999999</v>
      </c>
      <c r="J35" s="364">
        <v>-2308173064.7600002</v>
      </c>
      <c r="K35" s="323"/>
      <c r="L35" s="323"/>
      <c r="M35" s="323"/>
      <c r="N35" s="323"/>
      <c r="O35" s="323"/>
      <c r="P35" s="323"/>
    </row>
    <row r="36" spans="1:16" s="144" customFormat="1" ht="13.8" x14ac:dyDescent="0.3">
      <c r="A36" s="66"/>
      <c r="B36" s="34" t="s">
        <v>360</v>
      </c>
      <c r="C36" s="34"/>
      <c r="D36" s="299" t="s">
        <v>180</v>
      </c>
      <c r="E36" s="60">
        <v>60283</v>
      </c>
      <c r="F36" s="291"/>
      <c r="G36" s="148">
        <v>-15390774.08</v>
      </c>
      <c r="H36" s="148">
        <v>-18439443.949999999</v>
      </c>
      <c r="I36" s="148">
        <v>-18413328.73</v>
      </c>
      <c r="J36" s="364">
        <v>-17410704.010000002</v>
      </c>
      <c r="K36" s="323"/>
      <c r="L36" s="323"/>
      <c r="M36" s="323"/>
      <c r="N36" s="323"/>
      <c r="O36" s="323"/>
      <c r="P36" s="323"/>
    </row>
    <row r="37" spans="1:16" s="144" customFormat="1" ht="13.8" x14ac:dyDescent="0.3">
      <c r="A37" s="66"/>
      <c r="B37" s="34" t="s">
        <v>361</v>
      </c>
      <c r="C37" s="34"/>
      <c r="D37" s="299" t="s">
        <v>180</v>
      </c>
      <c r="E37" s="60">
        <v>60284</v>
      </c>
      <c r="F37" s="291"/>
      <c r="G37" s="148">
        <v>-245373162.46000001</v>
      </c>
      <c r="H37" s="148">
        <v>-279364381.57999998</v>
      </c>
      <c r="I37" s="148">
        <v>-284110610.73000002</v>
      </c>
      <c r="J37" s="364">
        <v>-289211444.51999998</v>
      </c>
      <c r="K37" s="323"/>
      <c r="L37" s="323"/>
      <c r="M37" s="323"/>
      <c r="N37" s="323"/>
      <c r="O37" s="323"/>
      <c r="P37" s="323"/>
    </row>
    <row r="38" spans="1:16" s="144" customFormat="1" ht="13.8" x14ac:dyDescent="0.3">
      <c r="A38" s="66"/>
      <c r="B38" s="34" t="s">
        <v>362</v>
      </c>
      <c r="C38" s="34"/>
      <c r="D38" s="299" t="s">
        <v>180</v>
      </c>
      <c r="E38" s="60">
        <v>60285</v>
      </c>
      <c r="F38" s="291"/>
      <c r="G38" s="148">
        <v>-4240166.6100000003</v>
      </c>
      <c r="H38" s="148">
        <v>-7017327.8700000001</v>
      </c>
      <c r="I38" s="148">
        <v>-3735870.86</v>
      </c>
      <c r="J38" s="364">
        <v>-4224217.4000000004</v>
      </c>
      <c r="K38" s="323"/>
      <c r="L38" s="323"/>
      <c r="M38" s="323"/>
      <c r="N38" s="323"/>
      <c r="O38" s="323"/>
      <c r="P38" s="323"/>
    </row>
    <row r="39" spans="1:16" s="144" customFormat="1" ht="13.8" x14ac:dyDescent="0.3">
      <c r="A39" s="66"/>
      <c r="B39" s="34" t="s">
        <v>363</v>
      </c>
      <c r="C39" s="34"/>
      <c r="D39" s="299" t="s">
        <v>180</v>
      </c>
      <c r="E39" s="60">
        <v>60286</v>
      </c>
      <c r="F39" s="291"/>
      <c r="G39" s="148">
        <v>-9197.49</v>
      </c>
      <c r="H39" s="148">
        <v>-17769.46</v>
      </c>
      <c r="I39" s="148">
        <v>0</v>
      </c>
      <c r="J39" s="148">
        <v>0</v>
      </c>
      <c r="K39" s="323"/>
      <c r="L39" s="323"/>
      <c r="M39" s="323"/>
      <c r="N39" s="323"/>
      <c r="O39" s="323"/>
      <c r="P39" s="323"/>
    </row>
    <row r="40" spans="1:16" s="144" customFormat="1" ht="13.8" x14ac:dyDescent="0.3">
      <c r="A40" s="66"/>
      <c r="B40" s="34" t="s">
        <v>364</v>
      </c>
      <c r="C40" s="34"/>
      <c r="D40" s="299" t="s">
        <v>180</v>
      </c>
      <c r="E40" s="60">
        <v>60287</v>
      </c>
      <c r="F40" s="291"/>
      <c r="G40" s="148">
        <v>-6544221.71</v>
      </c>
      <c r="H40" s="148">
        <v>-12848953.859999999</v>
      </c>
      <c r="I40" s="148">
        <v>-13363675.42</v>
      </c>
      <c r="J40" s="364">
        <v>-13089911.93</v>
      </c>
      <c r="K40" s="323"/>
      <c r="L40" s="323"/>
      <c r="M40" s="323"/>
      <c r="N40" s="323"/>
      <c r="O40" s="323"/>
      <c r="P40" s="323"/>
    </row>
    <row r="41" spans="1:16" s="144" customFormat="1" ht="13.8" x14ac:dyDescent="0.3">
      <c r="A41" s="66"/>
      <c r="B41" s="225" t="s">
        <v>315</v>
      </c>
      <c r="C41" s="34"/>
      <c r="D41" s="1" t="s">
        <v>311</v>
      </c>
      <c r="E41" s="148"/>
      <c r="F41" s="149"/>
      <c r="G41" s="149"/>
      <c r="H41" s="149"/>
      <c r="I41" s="149"/>
      <c r="J41" s="149"/>
      <c r="K41" s="320"/>
      <c r="L41" s="320"/>
      <c r="M41" s="320"/>
      <c r="N41" s="320"/>
      <c r="O41" s="320"/>
      <c r="P41" s="320"/>
    </row>
    <row r="42" spans="1:16" s="144" customFormat="1" ht="16.95" customHeight="1" x14ac:dyDescent="0.3">
      <c r="A42" s="66" t="s">
        <v>121</v>
      </c>
      <c r="B42" s="58" t="s">
        <v>182</v>
      </c>
      <c r="C42" s="34"/>
      <c r="D42" s="226" t="s">
        <v>129</v>
      </c>
      <c r="E42" s="60">
        <v>6030</v>
      </c>
      <c r="F42" s="149">
        <v>32.74</v>
      </c>
      <c r="G42" s="149">
        <v>0</v>
      </c>
      <c r="H42" s="149">
        <v>0</v>
      </c>
      <c r="I42" s="149">
        <v>0</v>
      </c>
      <c r="J42" s="364">
        <v>1185.1400000000001</v>
      </c>
      <c r="K42" s="320"/>
      <c r="L42" s="320"/>
      <c r="M42" s="320"/>
      <c r="N42" s="320"/>
      <c r="O42" s="320"/>
      <c r="P42" s="320"/>
    </row>
    <row r="43" spans="1:16" s="144" customFormat="1" ht="17.100000000000001" customHeight="1" x14ac:dyDescent="0.3">
      <c r="A43" s="66" t="s">
        <v>123</v>
      </c>
      <c r="B43" s="34" t="s">
        <v>183</v>
      </c>
      <c r="C43" s="34"/>
      <c r="D43" s="226" t="s">
        <v>180</v>
      </c>
      <c r="E43" s="60">
        <v>6031</v>
      </c>
      <c r="F43" s="149">
        <v>-5026572893.7799997</v>
      </c>
      <c r="G43" s="149">
        <f>SUM(G44:G45)</f>
        <v>-5197366929.3900003</v>
      </c>
      <c r="H43" s="149">
        <f>SUM(H44:H45)</f>
        <v>-4866106577.75</v>
      </c>
      <c r="I43" s="149">
        <f>SUM(I44:I45)</f>
        <v>-4942097587.7200003</v>
      </c>
      <c r="J43" s="149">
        <f>SUM(J44:J45)</f>
        <v>-5052892449.7799997</v>
      </c>
      <c r="K43" s="320"/>
      <c r="L43" s="320"/>
      <c r="M43" s="320"/>
      <c r="N43" s="320"/>
      <c r="O43" s="320"/>
      <c r="P43" s="320"/>
    </row>
    <row r="44" spans="1:16" s="144" customFormat="1" ht="17.100000000000001" customHeight="1" x14ac:dyDescent="0.3">
      <c r="A44" s="66"/>
      <c r="B44" s="34" t="s">
        <v>367</v>
      </c>
      <c r="C44" s="34"/>
      <c r="D44" s="226" t="s">
        <v>180</v>
      </c>
      <c r="E44" s="60">
        <v>60310</v>
      </c>
      <c r="F44" s="291"/>
      <c r="G44" s="149">
        <v>-5159447882.0600004</v>
      </c>
      <c r="H44" s="149">
        <v>-4728430708.04</v>
      </c>
      <c r="I44" s="149">
        <v>-4809897260</v>
      </c>
      <c r="J44" s="364">
        <v>-4926229463.0699997</v>
      </c>
      <c r="K44" s="320"/>
      <c r="L44" s="320"/>
      <c r="M44" s="320"/>
      <c r="N44" s="320"/>
      <c r="O44" s="320"/>
      <c r="P44" s="320"/>
    </row>
    <row r="45" spans="1:16" s="144" customFormat="1" ht="17.100000000000001" customHeight="1" x14ac:dyDescent="0.3">
      <c r="A45" s="66"/>
      <c r="B45" s="63" t="s">
        <v>366</v>
      </c>
      <c r="C45" s="34"/>
      <c r="D45" s="226"/>
      <c r="E45" s="60"/>
      <c r="F45" s="291"/>
      <c r="G45" s="149">
        <f>SUM(G46:G52)</f>
        <v>-37919047.329999998</v>
      </c>
      <c r="H45" s="149">
        <f>SUM(H46:H52)</f>
        <v>-137675869.71000001</v>
      </c>
      <c r="I45" s="149">
        <f>SUM(I46:I52)</f>
        <v>-132200327.72</v>
      </c>
      <c r="J45" s="149">
        <f>SUM(J46:J52)</f>
        <v>-126662986.71000001</v>
      </c>
      <c r="K45" s="320"/>
      <c r="L45" s="320"/>
      <c r="M45" s="320"/>
      <c r="N45" s="320"/>
      <c r="O45" s="320"/>
      <c r="P45" s="320"/>
    </row>
    <row r="46" spans="1:16" s="144" customFormat="1" ht="17.100000000000001" customHeight="1" x14ac:dyDescent="0.3">
      <c r="A46" s="66"/>
      <c r="B46" s="34" t="s">
        <v>358</v>
      </c>
      <c r="C46" s="34"/>
      <c r="D46" s="299" t="s">
        <v>180</v>
      </c>
      <c r="E46" s="60">
        <v>603181</v>
      </c>
      <c r="F46" s="291"/>
      <c r="G46" s="149">
        <v>0</v>
      </c>
      <c r="H46" s="149">
        <v>-40353811.670000002</v>
      </c>
      <c r="I46" s="149">
        <v>-41326801.359999999</v>
      </c>
      <c r="J46" s="364">
        <v>-39353908.469999999</v>
      </c>
      <c r="K46" s="320"/>
      <c r="L46" s="320"/>
      <c r="M46" s="320"/>
      <c r="N46" s="320"/>
      <c r="O46" s="320"/>
      <c r="P46" s="320"/>
    </row>
    <row r="47" spans="1:16" s="144" customFormat="1" ht="17.100000000000001" customHeight="1" x14ac:dyDescent="0.3">
      <c r="A47" s="66"/>
      <c r="B47" s="34" t="s">
        <v>359</v>
      </c>
      <c r="C47" s="34"/>
      <c r="D47" s="299" t="s">
        <v>180</v>
      </c>
      <c r="E47" s="60">
        <v>603182</v>
      </c>
      <c r="F47" s="291"/>
      <c r="G47" s="149">
        <v>-37919047.329999998</v>
      </c>
      <c r="H47" s="149">
        <v>-67570434.260000005</v>
      </c>
      <c r="I47" s="149">
        <v>-61821234.960000001</v>
      </c>
      <c r="J47" s="364">
        <v>-57075871.890000001</v>
      </c>
      <c r="K47" s="320"/>
      <c r="L47" s="320"/>
      <c r="M47" s="320"/>
      <c r="N47" s="320"/>
      <c r="O47" s="320"/>
      <c r="P47" s="320"/>
    </row>
    <row r="48" spans="1:16" s="144" customFormat="1" ht="17.100000000000001" customHeight="1" x14ac:dyDescent="0.3">
      <c r="A48" s="66"/>
      <c r="B48" s="34" t="s">
        <v>360</v>
      </c>
      <c r="C48" s="34"/>
      <c r="D48" s="299" t="s">
        <v>180</v>
      </c>
      <c r="E48" s="60">
        <v>603183</v>
      </c>
      <c r="F48" s="291"/>
      <c r="G48" s="149">
        <v>0</v>
      </c>
      <c r="H48" s="149">
        <v>-1039427.78</v>
      </c>
      <c r="I48" s="149">
        <v>-1190936.28</v>
      </c>
      <c r="J48" s="364">
        <v>-994862.73</v>
      </c>
      <c r="K48" s="320"/>
      <c r="L48" s="320"/>
      <c r="M48" s="320"/>
      <c r="N48" s="320"/>
      <c r="O48" s="320"/>
      <c r="P48" s="320"/>
    </row>
    <row r="49" spans="1:16" s="144" customFormat="1" ht="17.100000000000001" customHeight="1" x14ac:dyDescent="0.3">
      <c r="A49" s="66"/>
      <c r="B49" s="34" t="s">
        <v>361</v>
      </c>
      <c r="C49" s="34"/>
      <c r="D49" s="299" t="s">
        <v>180</v>
      </c>
      <c r="E49" s="60">
        <v>603184</v>
      </c>
      <c r="F49" s="291"/>
      <c r="G49" s="149">
        <v>0</v>
      </c>
      <c r="H49" s="149">
        <v>-19890342.120000001</v>
      </c>
      <c r="I49" s="149">
        <v>-19041682.399999999</v>
      </c>
      <c r="J49" s="364">
        <v>-20960038.800000001</v>
      </c>
      <c r="K49" s="320"/>
      <c r="L49" s="320"/>
      <c r="M49" s="320"/>
      <c r="N49" s="320"/>
      <c r="O49" s="320"/>
      <c r="P49" s="320"/>
    </row>
    <row r="50" spans="1:16" s="144" customFormat="1" ht="17.100000000000001" customHeight="1" x14ac:dyDescent="0.3">
      <c r="A50" s="66"/>
      <c r="B50" s="34" t="s">
        <v>362</v>
      </c>
      <c r="C50" s="34"/>
      <c r="D50" s="299" t="s">
        <v>180</v>
      </c>
      <c r="E50" s="60">
        <v>603185</v>
      </c>
      <c r="F50" s="291"/>
      <c r="G50" s="149">
        <v>0</v>
      </c>
      <c r="H50" s="149">
        <v>-112869.78</v>
      </c>
      <c r="I50" s="149">
        <v>-106845.64</v>
      </c>
      <c r="J50" s="364">
        <v>-103638.12</v>
      </c>
      <c r="K50" s="320"/>
      <c r="L50" s="320"/>
      <c r="M50" s="320"/>
      <c r="N50" s="320"/>
      <c r="O50" s="320"/>
      <c r="P50" s="320"/>
    </row>
    <row r="51" spans="1:16" s="144" customFormat="1" ht="17.100000000000001" customHeight="1" x14ac:dyDescent="0.3">
      <c r="A51" s="66"/>
      <c r="B51" s="34" t="s">
        <v>363</v>
      </c>
      <c r="C51" s="34"/>
      <c r="D51" s="299" t="s">
        <v>180</v>
      </c>
      <c r="E51" s="60">
        <v>603186</v>
      </c>
      <c r="F51" s="291"/>
      <c r="G51" s="149">
        <v>0</v>
      </c>
      <c r="H51" s="149">
        <v>0</v>
      </c>
      <c r="I51" s="149">
        <v>0</v>
      </c>
      <c r="J51" s="149">
        <v>0</v>
      </c>
      <c r="K51" s="320"/>
      <c r="L51" s="320"/>
      <c r="M51" s="320"/>
      <c r="N51" s="320"/>
      <c r="O51" s="320"/>
      <c r="P51" s="320"/>
    </row>
    <row r="52" spans="1:16" s="144" customFormat="1" ht="17.100000000000001" customHeight="1" x14ac:dyDescent="0.3">
      <c r="A52" s="66"/>
      <c r="B52" s="34" t="s">
        <v>364</v>
      </c>
      <c r="C52" s="34"/>
      <c r="D52" s="299" t="s">
        <v>180</v>
      </c>
      <c r="E52" s="60">
        <v>603187</v>
      </c>
      <c r="F52" s="291"/>
      <c r="G52" s="149">
        <v>0</v>
      </c>
      <c r="H52" s="149">
        <v>-8708984.0999999996</v>
      </c>
      <c r="I52" s="149">
        <v>-8712827.0800000001</v>
      </c>
      <c r="J52" s="364">
        <v>-8174666.7000000002</v>
      </c>
      <c r="K52" s="320"/>
      <c r="L52" s="320"/>
      <c r="M52" s="320"/>
      <c r="N52" s="320"/>
      <c r="O52" s="320"/>
      <c r="P52" s="320"/>
    </row>
    <row r="53" spans="1:16" s="144" customFormat="1" ht="17.100000000000001" customHeight="1" x14ac:dyDescent="0.3">
      <c r="A53" s="66"/>
      <c r="B53" s="225" t="s">
        <v>315</v>
      </c>
      <c r="C53" s="34"/>
      <c r="D53" s="3" t="s">
        <v>311</v>
      </c>
      <c r="E53" s="148"/>
      <c r="F53" s="291"/>
      <c r="G53" s="149"/>
      <c r="H53" s="149"/>
      <c r="I53" s="149"/>
      <c r="J53" s="149"/>
      <c r="K53" s="320"/>
      <c r="L53" s="320"/>
      <c r="M53" s="320"/>
      <c r="N53" s="320"/>
      <c r="O53" s="320"/>
      <c r="P53" s="320"/>
    </row>
    <row r="54" spans="1:16" s="144" customFormat="1" ht="17.100000000000001" customHeight="1" x14ac:dyDescent="0.3">
      <c r="A54" s="66" t="s">
        <v>184</v>
      </c>
      <c r="B54" s="34" t="s">
        <v>185</v>
      </c>
      <c r="C54" s="34"/>
      <c r="D54" s="180" t="s">
        <v>180</v>
      </c>
      <c r="E54" s="60">
        <v>6032</v>
      </c>
      <c r="F54" s="213">
        <v>0</v>
      </c>
      <c r="G54" s="213">
        <v>0</v>
      </c>
      <c r="H54" s="213">
        <v>0</v>
      </c>
      <c r="I54" s="213">
        <v>0</v>
      </c>
      <c r="J54" s="213">
        <v>0</v>
      </c>
      <c r="K54" s="319"/>
      <c r="L54" s="319"/>
      <c r="M54" s="319"/>
      <c r="N54" s="319"/>
      <c r="O54" s="319"/>
      <c r="P54" s="319"/>
    </row>
    <row r="55" spans="1:16" s="144" customFormat="1" ht="17.100000000000001" customHeight="1" x14ac:dyDescent="0.3">
      <c r="A55" s="66" t="s">
        <v>186</v>
      </c>
      <c r="B55" s="34" t="s">
        <v>187</v>
      </c>
      <c r="C55" s="34"/>
      <c r="D55" s="180" t="s">
        <v>180</v>
      </c>
      <c r="E55" s="60">
        <v>6033</v>
      </c>
      <c r="F55" s="149">
        <v>-389018246.44999999</v>
      </c>
      <c r="G55" s="149">
        <v>-284064958.19</v>
      </c>
      <c r="H55" s="149">
        <v>-270387672.69</v>
      </c>
      <c r="I55" s="149">
        <v>-306715601.13999999</v>
      </c>
      <c r="J55" s="364">
        <v>-281833059.60000002</v>
      </c>
      <c r="K55" s="320"/>
      <c r="L55" s="320"/>
      <c r="M55" s="320"/>
      <c r="N55" s="320"/>
      <c r="O55" s="320"/>
      <c r="P55" s="320"/>
    </row>
    <row r="56" spans="1:16" s="144" customFormat="1" ht="17.100000000000001" customHeight="1" x14ac:dyDescent="0.3">
      <c r="A56" s="66" t="s">
        <v>188</v>
      </c>
      <c r="B56" s="34" t="s">
        <v>189</v>
      </c>
      <c r="C56" s="34"/>
      <c r="D56" s="180" t="s">
        <v>180</v>
      </c>
      <c r="E56" s="60">
        <v>6034</v>
      </c>
      <c r="F56" s="149">
        <v>-368839381.29000002</v>
      </c>
      <c r="G56" s="149">
        <v>-388865895.68000001</v>
      </c>
      <c r="H56" s="149">
        <v>-395261683.38</v>
      </c>
      <c r="I56" s="149">
        <v>-413776021.08999997</v>
      </c>
      <c r="J56" s="364">
        <v>-435504597.50999999</v>
      </c>
      <c r="K56" s="320"/>
      <c r="L56" s="320"/>
      <c r="M56" s="320"/>
      <c r="N56" s="320"/>
      <c r="O56" s="320"/>
      <c r="P56" s="320"/>
    </row>
    <row r="57" spans="1:16" s="144" customFormat="1" ht="17.100000000000001" customHeight="1" x14ac:dyDescent="0.3">
      <c r="A57" s="66" t="s">
        <v>190</v>
      </c>
      <c r="B57" s="34" t="s">
        <v>191</v>
      </c>
      <c r="C57" s="34"/>
      <c r="D57" s="180" t="s">
        <v>180</v>
      </c>
      <c r="E57" s="60">
        <v>6035</v>
      </c>
      <c r="F57" s="149">
        <v>-4558933.67</v>
      </c>
      <c r="G57" s="149">
        <v>-4593305.41</v>
      </c>
      <c r="H57" s="149">
        <v>-4569857.91</v>
      </c>
      <c r="I57" s="149">
        <v>-4622680.8499999996</v>
      </c>
      <c r="J57" s="364">
        <v>-4659233.9400000004</v>
      </c>
      <c r="K57" s="320"/>
      <c r="L57" s="320"/>
      <c r="M57" s="320"/>
      <c r="N57" s="320"/>
      <c r="O57" s="320"/>
      <c r="P57" s="320"/>
    </row>
    <row r="58" spans="1:16" s="144" customFormat="1" ht="17.100000000000001" customHeight="1" x14ac:dyDescent="0.3">
      <c r="A58" s="66" t="s">
        <v>192</v>
      </c>
      <c r="B58" s="34" t="s">
        <v>122</v>
      </c>
      <c r="C58" s="34"/>
      <c r="D58" s="180" t="s">
        <v>180</v>
      </c>
      <c r="E58" s="60">
        <v>6038</v>
      </c>
      <c r="F58" s="149">
        <v>-14261.71</v>
      </c>
      <c r="G58" s="149">
        <v>-2951184.68</v>
      </c>
      <c r="H58" s="149">
        <v>0</v>
      </c>
      <c r="I58" s="149">
        <v>-5921.55</v>
      </c>
      <c r="J58" s="364">
        <v>-1743.68</v>
      </c>
      <c r="K58" s="320"/>
      <c r="L58" s="320"/>
      <c r="M58" s="320"/>
      <c r="N58" s="320"/>
      <c r="O58" s="320"/>
      <c r="P58" s="320"/>
    </row>
    <row r="59" spans="1:16" s="144" customFormat="1" ht="17.100000000000001" customHeight="1" x14ac:dyDescent="0.3">
      <c r="A59" s="66" t="s">
        <v>193</v>
      </c>
      <c r="B59" s="34" t="s">
        <v>194</v>
      </c>
      <c r="C59" s="34"/>
      <c r="D59" s="180"/>
      <c r="E59" s="60"/>
      <c r="F59" s="224">
        <f t="shared" ref="F59:G59" si="1">SUM(F60:F62)</f>
        <v>-1888540406.8099999</v>
      </c>
      <c r="G59" s="224">
        <f t="shared" si="1"/>
        <v>-1948203666.6200001</v>
      </c>
      <c r="H59" s="224">
        <f t="shared" ref="H59:I59" si="2">SUM(H60:H62)</f>
        <v>-1956285110.47</v>
      </c>
      <c r="I59" s="224">
        <f t="shared" si="2"/>
        <v>-1990190573.6200001</v>
      </c>
      <c r="J59" s="224">
        <f t="shared" ref="J59" si="3">SUM(J60:J62)</f>
        <v>-2015252380.4400001</v>
      </c>
      <c r="K59" s="318"/>
      <c r="L59" s="318"/>
      <c r="M59" s="318"/>
      <c r="N59" s="318"/>
      <c r="O59" s="318"/>
      <c r="P59" s="318"/>
    </row>
    <row r="60" spans="1:16" s="144" customFormat="1" ht="13.8" x14ac:dyDescent="0.3">
      <c r="A60" s="66"/>
      <c r="B60" s="63" t="s">
        <v>195</v>
      </c>
      <c r="C60" s="34"/>
      <c r="D60" s="180" t="s">
        <v>180</v>
      </c>
      <c r="E60" s="60">
        <v>60391</v>
      </c>
      <c r="F60" s="149">
        <v>-1888532746.77</v>
      </c>
      <c r="G60" s="149">
        <v>-1947765010.47</v>
      </c>
      <c r="H60" s="149">
        <v>-1956278383.26</v>
      </c>
      <c r="I60" s="149">
        <v>-1990735250.23</v>
      </c>
      <c r="J60" s="364">
        <v>-2015256140.8900001</v>
      </c>
      <c r="K60" s="320"/>
      <c r="L60" s="320"/>
      <c r="M60" s="320"/>
      <c r="N60" s="320"/>
      <c r="O60" s="320"/>
      <c r="P60" s="320"/>
    </row>
    <row r="61" spans="1:16" s="144" customFormat="1" ht="13.8" x14ac:dyDescent="0.3">
      <c r="A61" s="66"/>
      <c r="B61" s="63" t="s">
        <v>196</v>
      </c>
      <c r="C61" s="34"/>
      <c r="D61" s="180" t="s">
        <v>180</v>
      </c>
      <c r="E61" s="60">
        <v>60392</v>
      </c>
      <c r="F61" s="213">
        <v>0</v>
      </c>
      <c r="G61" s="213">
        <v>0</v>
      </c>
      <c r="H61" s="213">
        <v>0</v>
      </c>
      <c r="I61" s="213">
        <v>0</v>
      </c>
      <c r="J61" s="213">
        <v>0</v>
      </c>
      <c r="K61" s="319"/>
      <c r="L61" s="319"/>
      <c r="M61" s="319"/>
      <c r="N61" s="319"/>
      <c r="O61" s="319"/>
      <c r="P61" s="319"/>
    </row>
    <row r="62" spans="1:16" s="144" customFormat="1" ht="13.8" x14ac:dyDescent="0.3">
      <c r="A62" s="66"/>
      <c r="B62" s="63" t="s">
        <v>197</v>
      </c>
      <c r="C62" s="34"/>
      <c r="D62" s="226" t="s">
        <v>129</v>
      </c>
      <c r="E62" s="60">
        <v>60393</v>
      </c>
      <c r="F62" s="149">
        <v>-7660.04</v>
      </c>
      <c r="G62" s="149">
        <v>-438656.15</v>
      </c>
      <c r="H62" s="149">
        <v>-6727.21</v>
      </c>
      <c r="I62" s="149">
        <v>544676.61</v>
      </c>
      <c r="J62" s="364">
        <v>3760.45</v>
      </c>
      <c r="K62" s="320"/>
      <c r="L62" s="320"/>
      <c r="M62" s="320"/>
      <c r="N62" s="320"/>
      <c r="O62" s="320"/>
      <c r="P62" s="320"/>
    </row>
    <row r="63" spans="1:16" s="144" customFormat="1" ht="6.75" customHeight="1" x14ac:dyDescent="0.3">
      <c r="A63" s="47"/>
      <c r="B63" s="34"/>
      <c r="C63" s="34"/>
      <c r="D63" s="154"/>
      <c r="E63" s="227"/>
      <c r="F63" s="160"/>
      <c r="G63" s="160"/>
      <c r="H63" s="160"/>
      <c r="I63" s="160"/>
      <c r="J63" s="160"/>
      <c r="K63" s="321"/>
      <c r="L63" s="321"/>
      <c r="M63" s="321"/>
      <c r="N63" s="321"/>
      <c r="O63" s="321"/>
      <c r="P63" s="321"/>
    </row>
    <row r="64" spans="1:16" s="144" customFormat="1" ht="13.8" x14ac:dyDescent="0.3">
      <c r="A64" s="215"/>
      <c r="B64" s="185" t="s">
        <v>198</v>
      </c>
      <c r="C64" s="93"/>
      <c r="D64" s="93"/>
      <c r="E64" s="105" t="s">
        <v>199</v>
      </c>
      <c r="F64" s="229">
        <f t="shared" ref="F64" si="4">F30+F42+F43+F54+F55+F56+F57+F58+F59</f>
        <v>-28171677189.73</v>
      </c>
      <c r="G64" s="228">
        <f>G30+G42+G43+G54+G55+G56+G57+G58+G59</f>
        <v>-29012456231.399998</v>
      </c>
      <c r="H64" s="228">
        <f>H30+H42+H43+H54+H55+H56+H57+H58+H59</f>
        <v>-29566656331.369999</v>
      </c>
      <c r="I64" s="228">
        <f>I30+I42+I43+I54+I55+I56+I57+I58+I59</f>
        <v>-30442971703.229996</v>
      </c>
      <c r="J64" s="228">
        <f>J30+J42+J43+J54+J55+J56+J57+J58+J59</f>
        <v>-31345722715.969994</v>
      </c>
      <c r="K64" s="324"/>
      <c r="L64" s="324"/>
      <c r="M64" s="324"/>
      <c r="N64" s="324"/>
      <c r="O64" s="324"/>
      <c r="P64" s="324"/>
    </row>
    <row r="65" spans="1:16" s="144" customFormat="1" ht="6" customHeight="1" thickBot="1" x14ac:dyDescent="0.35">
      <c r="A65" s="203"/>
      <c r="B65" s="97"/>
      <c r="C65" s="97"/>
      <c r="D65" s="97"/>
      <c r="E65" s="96"/>
      <c r="F65" s="99"/>
      <c r="G65" s="99"/>
      <c r="H65" s="99"/>
      <c r="I65" s="99"/>
      <c r="J65" s="99"/>
      <c r="K65" s="304"/>
      <c r="L65" s="304"/>
      <c r="M65" s="304"/>
      <c r="N65" s="304"/>
      <c r="O65" s="304"/>
      <c r="P65" s="304"/>
    </row>
    <row r="66" spans="1:16" ht="20.100000000000001" customHeight="1" thickTop="1" x14ac:dyDescent="0.2"/>
    <row r="67" spans="1:16" ht="13.8" x14ac:dyDescent="0.3">
      <c r="A67" s="41" t="s">
        <v>200</v>
      </c>
      <c r="B67" s="43"/>
      <c r="C67" s="43"/>
      <c r="D67" s="43"/>
      <c r="E67" s="219"/>
      <c r="F67" s="220"/>
      <c r="G67" s="220"/>
      <c r="H67" s="220"/>
      <c r="I67" s="220"/>
      <c r="J67" s="220"/>
      <c r="K67" s="136"/>
      <c r="L67" s="136"/>
      <c r="M67" s="136"/>
      <c r="N67" s="136"/>
      <c r="O67" s="136"/>
      <c r="P67" s="136"/>
    </row>
    <row r="68" spans="1:16" ht="6" customHeight="1" x14ac:dyDescent="0.3">
      <c r="A68" s="47"/>
      <c r="B68" s="48"/>
      <c r="C68" s="48"/>
      <c r="D68" s="48"/>
      <c r="E68" s="221"/>
      <c r="F68" s="222"/>
      <c r="G68" s="222"/>
      <c r="H68" s="222"/>
      <c r="I68" s="222"/>
      <c r="J68" s="222"/>
      <c r="K68" s="254"/>
      <c r="L68" s="254"/>
      <c r="M68" s="254"/>
      <c r="N68" s="254"/>
      <c r="O68" s="254"/>
      <c r="P68" s="254"/>
    </row>
    <row r="69" spans="1:16" ht="13.8" x14ac:dyDescent="0.3">
      <c r="A69" s="66" t="s">
        <v>201</v>
      </c>
      <c r="B69" s="34" t="s">
        <v>202</v>
      </c>
      <c r="C69" s="34"/>
      <c r="D69" s="180" t="s">
        <v>170</v>
      </c>
      <c r="E69" s="60"/>
      <c r="F69" s="230">
        <v>231668474.72</v>
      </c>
      <c r="G69" s="230">
        <v>5117583.33</v>
      </c>
      <c r="H69" s="230">
        <v>16376568.1</v>
      </c>
      <c r="I69" s="230">
        <v>38159455.93</v>
      </c>
      <c r="J69" s="230">
        <v>112001071.8</v>
      </c>
      <c r="K69" s="306"/>
      <c r="L69" s="306"/>
      <c r="M69" s="306"/>
      <c r="N69" s="306"/>
      <c r="O69" s="306"/>
      <c r="P69" s="306"/>
    </row>
    <row r="70" spans="1:16" ht="13.8" x14ac:dyDescent="0.3">
      <c r="A70" s="66"/>
      <c r="B70" s="225" t="s">
        <v>316</v>
      </c>
      <c r="C70" s="34"/>
      <c r="D70" s="4" t="s">
        <v>311</v>
      </c>
      <c r="E70" s="64"/>
      <c r="F70" s="65"/>
      <c r="G70" s="65"/>
      <c r="H70" s="65"/>
      <c r="I70" s="65"/>
      <c r="J70" s="65"/>
      <c r="K70" s="306"/>
      <c r="L70" s="306"/>
      <c r="M70" s="306"/>
      <c r="N70" s="306"/>
      <c r="O70" s="306"/>
      <c r="P70" s="306"/>
    </row>
    <row r="71" spans="1:16" ht="13.8" x14ac:dyDescent="0.3">
      <c r="A71" s="66" t="s">
        <v>203</v>
      </c>
      <c r="B71" s="58" t="s">
        <v>204</v>
      </c>
      <c r="C71" s="34"/>
      <c r="D71" s="180" t="s">
        <v>180</v>
      </c>
      <c r="E71" s="60">
        <v>69210</v>
      </c>
      <c r="F71" s="149">
        <v>-173751356.03999999</v>
      </c>
      <c r="G71" s="149">
        <v>-3838187.5</v>
      </c>
      <c r="H71" s="149">
        <v>-12282426.08</v>
      </c>
      <c r="I71" s="149">
        <v>-28619591.960000001</v>
      </c>
      <c r="J71" s="348">
        <v>-84000803.859999999</v>
      </c>
      <c r="K71" s="320"/>
      <c r="L71" s="320"/>
      <c r="M71" s="320"/>
      <c r="N71" s="320"/>
      <c r="O71" s="320"/>
      <c r="P71" s="320"/>
    </row>
    <row r="72" spans="1:16" ht="13.8" x14ac:dyDescent="0.3">
      <c r="A72" s="66" t="s">
        <v>205</v>
      </c>
      <c r="B72" s="34" t="s">
        <v>206</v>
      </c>
      <c r="C72" s="34"/>
      <c r="D72" s="180" t="s">
        <v>180</v>
      </c>
      <c r="E72" s="60">
        <v>69220</v>
      </c>
      <c r="F72" s="231">
        <v>-57917118.68</v>
      </c>
      <c r="G72" s="231">
        <v>-1279395.83</v>
      </c>
      <c r="H72" s="231">
        <v>-4094142.02</v>
      </c>
      <c r="I72" s="231">
        <v>-9539863.9700000007</v>
      </c>
      <c r="J72" s="348">
        <v>-28000267.940000001</v>
      </c>
      <c r="K72" s="325"/>
      <c r="L72" s="325"/>
      <c r="M72" s="325"/>
      <c r="N72" s="325"/>
      <c r="O72" s="325"/>
      <c r="P72" s="325"/>
    </row>
    <row r="73" spans="1:16" ht="14.4" thickBot="1" x14ac:dyDescent="0.35">
      <c r="A73" s="203"/>
      <c r="B73" s="97"/>
      <c r="C73" s="97"/>
      <c r="D73" s="97"/>
      <c r="E73" s="96"/>
      <c r="F73" s="99"/>
      <c r="G73" s="99"/>
      <c r="H73" s="99"/>
      <c r="I73" s="99"/>
      <c r="J73" s="99"/>
      <c r="K73" s="304"/>
      <c r="L73" s="304"/>
      <c r="M73" s="304"/>
      <c r="N73" s="304"/>
      <c r="O73" s="304"/>
      <c r="P73" s="304"/>
    </row>
    <row r="74" spans="1:16" ht="20.100000000000001" customHeight="1" thickTop="1" x14ac:dyDescent="0.2">
      <c r="I74" s="303"/>
      <c r="J74" s="303"/>
      <c r="K74" s="303"/>
      <c r="L74" s="303"/>
      <c r="M74" s="303"/>
      <c r="N74" s="303"/>
      <c r="O74" s="303"/>
      <c r="P74" s="303"/>
    </row>
    <row r="75" spans="1:16" ht="13.8" x14ac:dyDescent="0.3">
      <c r="A75" s="41" t="s">
        <v>207</v>
      </c>
      <c r="B75" s="43"/>
      <c r="C75" s="43"/>
      <c r="D75" s="43"/>
      <c r="E75" s="219"/>
      <c r="F75" s="220"/>
      <c r="G75" s="220"/>
      <c r="H75" s="220"/>
      <c r="I75" s="220"/>
      <c r="J75" s="220"/>
      <c r="K75" s="136"/>
      <c r="L75" s="136"/>
      <c r="M75" s="136"/>
      <c r="N75" s="136"/>
      <c r="O75" s="136"/>
      <c r="P75" s="136"/>
    </row>
    <row r="76" spans="1:16" ht="6" customHeight="1" x14ac:dyDescent="0.3">
      <c r="A76" s="47"/>
      <c r="B76" s="48"/>
      <c r="C76" s="48"/>
      <c r="D76" s="48"/>
      <c r="E76" s="221"/>
      <c r="F76" s="222"/>
      <c r="G76" s="222"/>
      <c r="H76" s="222"/>
      <c r="I76" s="222"/>
      <c r="J76" s="222"/>
      <c r="K76" s="254"/>
      <c r="L76" s="254"/>
      <c r="M76" s="254"/>
      <c r="N76" s="254"/>
      <c r="O76" s="254"/>
      <c r="P76" s="254"/>
    </row>
    <row r="77" spans="1:16" ht="13.8" x14ac:dyDescent="0.3">
      <c r="A77" s="66" t="s">
        <v>208</v>
      </c>
      <c r="B77" s="34" t="s">
        <v>209</v>
      </c>
      <c r="C77" s="133"/>
      <c r="D77" s="180" t="s">
        <v>180</v>
      </c>
      <c r="E77" s="60"/>
      <c r="F77" s="230">
        <v>-57434.52</v>
      </c>
      <c r="G77" s="230">
        <v>-296482184.69</v>
      </c>
      <c r="H77" s="230">
        <v>-168164737.84999999</v>
      </c>
      <c r="I77" s="230">
        <v>-33562027.719999999</v>
      </c>
      <c r="J77" s="230">
        <v>-3724909.56</v>
      </c>
      <c r="K77" s="306"/>
      <c r="L77" s="306"/>
      <c r="M77" s="306"/>
      <c r="N77" s="306"/>
      <c r="O77" s="306"/>
      <c r="P77" s="306"/>
    </row>
    <row r="78" spans="1:16" ht="13.8" x14ac:dyDescent="0.3">
      <c r="A78" s="66"/>
      <c r="B78" s="225" t="s">
        <v>316</v>
      </c>
      <c r="C78" s="34"/>
      <c r="D78" s="4" t="s">
        <v>311</v>
      </c>
      <c r="E78" s="64"/>
      <c r="F78" s="65"/>
      <c r="G78" s="65"/>
      <c r="H78" s="65"/>
      <c r="I78" s="65"/>
      <c r="J78" s="65"/>
      <c r="K78" s="306"/>
      <c r="L78" s="306"/>
      <c r="M78" s="306"/>
      <c r="N78" s="306"/>
      <c r="O78" s="306"/>
      <c r="P78" s="306"/>
    </row>
    <row r="79" spans="1:16" ht="13.8" x14ac:dyDescent="0.3">
      <c r="A79" s="66" t="s">
        <v>210</v>
      </c>
      <c r="B79" s="34" t="s">
        <v>211</v>
      </c>
      <c r="C79" s="34"/>
      <c r="D79" s="180"/>
      <c r="E79" s="60"/>
      <c r="F79" s="65">
        <f t="shared" ref="F79:G79" si="5">SUM(F80:F81)</f>
        <v>43075.89</v>
      </c>
      <c r="G79" s="65">
        <f t="shared" si="5"/>
        <v>222361638.52000001</v>
      </c>
      <c r="H79" s="65">
        <f t="shared" ref="H79:I79" si="6">SUM(H80:H81)</f>
        <v>126123553.39</v>
      </c>
      <c r="I79" s="65">
        <f t="shared" si="6"/>
        <v>25171520.789999999</v>
      </c>
      <c r="J79" s="65">
        <f t="shared" ref="J79" si="7">SUM(J80:J81)</f>
        <v>2793682.17</v>
      </c>
      <c r="K79" s="306"/>
      <c r="L79" s="306"/>
      <c r="M79" s="306"/>
      <c r="N79" s="306"/>
      <c r="O79" s="306"/>
      <c r="P79" s="306"/>
    </row>
    <row r="80" spans="1:16" ht="13.8" x14ac:dyDescent="0.3">
      <c r="A80" s="66"/>
      <c r="B80" s="63" t="s">
        <v>212</v>
      </c>
      <c r="C80" s="34"/>
      <c r="D80" s="180" t="s">
        <v>170</v>
      </c>
      <c r="E80" s="60">
        <v>79200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319"/>
      <c r="L80" s="319"/>
      <c r="M80" s="319"/>
      <c r="N80" s="319"/>
      <c r="O80" s="319"/>
      <c r="P80" s="319"/>
    </row>
    <row r="81" spans="1:16" ht="13.8" x14ac:dyDescent="0.3">
      <c r="A81" s="66"/>
      <c r="B81" s="63" t="s">
        <v>213</v>
      </c>
      <c r="C81" s="34"/>
      <c r="D81" s="180" t="s">
        <v>170</v>
      </c>
      <c r="E81" s="60">
        <v>79210</v>
      </c>
      <c r="F81" s="149">
        <v>43075.89</v>
      </c>
      <c r="G81" s="149">
        <v>222361638.52000001</v>
      </c>
      <c r="H81" s="149">
        <v>126123553.39</v>
      </c>
      <c r="I81" s="149">
        <v>25171520.789999999</v>
      </c>
      <c r="J81" s="364">
        <v>2793682.17</v>
      </c>
      <c r="K81" s="320"/>
      <c r="L81" s="320"/>
      <c r="M81" s="320"/>
      <c r="N81" s="320"/>
      <c r="O81" s="320"/>
      <c r="P81" s="320"/>
    </row>
    <row r="82" spans="1:16" ht="13.8" x14ac:dyDescent="0.3">
      <c r="A82" s="66" t="s">
        <v>214</v>
      </c>
      <c r="B82" s="34" t="s">
        <v>215</v>
      </c>
      <c r="C82" s="34"/>
      <c r="D82" s="180" t="s">
        <v>170</v>
      </c>
      <c r="E82" s="60">
        <v>79220</v>
      </c>
      <c r="F82" s="65">
        <v>14358.63</v>
      </c>
      <c r="G82" s="65">
        <v>74120546.170000002</v>
      </c>
      <c r="H82" s="65">
        <v>42041184.460000001</v>
      </c>
      <c r="I82" s="65">
        <v>8390506.9299999997</v>
      </c>
      <c r="J82" s="348">
        <v>931227.39</v>
      </c>
      <c r="K82" s="306"/>
      <c r="L82" s="306"/>
      <c r="M82" s="306"/>
      <c r="N82" s="306"/>
      <c r="O82" s="306"/>
      <c r="P82" s="306"/>
    </row>
    <row r="83" spans="1:16" ht="13.8" x14ac:dyDescent="0.3">
      <c r="A83" s="66" t="s">
        <v>216</v>
      </c>
      <c r="B83" s="34" t="s">
        <v>217</v>
      </c>
      <c r="C83" s="34"/>
      <c r="D83" s="180" t="s">
        <v>170</v>
      </c>
      <c r="E83" s="60">
        <v>79230</v>
      </c>
      <c r="F83" s="213">
        <v>0</v>
      </c>
      <c r="G83" s="213">
        <v>0</v>
      </c>
      <c r="H83" s="213">
        <v>0</v>
      </c>
      <c r="I83" s="213">
        <v>0</v>
      </c>
      <c r="J83" s="213">
        <v>0</v>
      </c>
      <c r="K83" s="319"/>
      <c r="L83" s="319"/>
      <c r="M83" s="319"/>
      <c r="N83" s="319"/>
      <c r="O83" s="319"/>
      <c r="P83" s="319"/>
    </row>
    <row r="84" spans="1:16" ht="13.8" x14ac:dyDescent="0.3">
      <c r="A84" s="66" t="s">
        <v>218</v>
      </c>
      <c r="B84" s="34" t="s">
        <v>219</v>
      </c>
      <c r="C84" s="34"/>
      <c r="D84" s="180" t="s">
        <v>170</v>
      </c>
      <c r="E84" s="60">
        <v>79240</v>
      </c>
      <c r="F84" s="213">
        <v>0</v>
      </c>
      <c r="G84" s="213">
        <v>0</v>
      </c>
      <c r="H84" s="213">
        <v>0</v>
      </c>
      <c r="I84" s="213">
        <v>0</v>
      </c>
      <c r="J84" s="213">
        <v>0</v>
      </c>
      <c r="K84" s="319"/>
      <c r="L84" s="319"/>
      <c r="M84" s="319"/>
      <c r="N84" s="319"/>
      <c r="O84" s="319"/>
      <c r="P84" s="319"/>
    </row>
    <row r="85" spans="1:16" ht="13.8" customHeight="1" x14ac:dyDescent="0.3">
      <c r="A85" s="66" t="s">
        <v>220</v>
      </c>
      <c r="B85" s="34" t="s">
        <v>221</v>
      </c>
      <c r="C85" s="34"/>
      <c r="D85" s="180" t="s">
        <v>170</v>
      </c>
      <c r="E85" s="60">
        <v>79250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319"/>
      <c r="L85" s="319"/>
      <c r="M85" s="319"/>
      <c r="N85" s="319"/>
      <c r="O85" s="319"/>
      <c r="P85" s="319"/>
    </row>
    <row r="86" spans="1:16" ht="13.8" x14ac:dyDescent="0.3">
      <c r="A86" s="66" t="s">
        <v>222</v>
      </c>
      <c r="B86" s="58" t="s">
        <v>223</v>
      </c>
      <c r="C86" s="34"/>
      <c r="D86" s="180" t="s">
        <v>170</v>
      </c>
      <c r="E86" s="60">
        <v>79260</v>
      </c>
      <c r="F86" s="213">
        <v>0</v>
      </c>
      <c r="G86" s="213">
        <v>0</v>
      </c>
      <c r="H86" s="213">
        <v>0</v>
      </c>
      <c r="I86" s="213">
        <v>0</v>
      </c>
      <c r="J86" s="213">
        <v>0</v>
      </c>
      <c r="K86" s="319"/>
      <c r="L86" s="319"/>
      <c r="M86" s="319"/>
      <c r="N86" s="319"/>
      <c r="O86" s="319"/>
      <c r="P86" s="319"/>
    </row>
    <row r="87" spans="1:16" ht="13.8" x14ac:dyDescent="0.3">
      <c r="A87" s="66" t="s">
        <v>224</v>
      </c>
      <c r="B87" s="34" t="s">
        <v>225</v>
      </c>
      <c r="C87" s="34"/>
      <c r="D87" s="180" t="s">
        <v>170</v>
      </c>
      <c r="E87" s="60">
        <v>79270</v>
      </c>
      <c r="F87" s="213">
        <v>0</v>
      </c>
      <c r="G87" s="213">
        <v>0</v>
      </c>
      <c r="H87" s="213">
        <v>0</v>
      </c>
      <c r="I87" s="213">
        <v>0</v>
      </c>
      <c r="J87" s="213">
        <v>0</v>
      </c>
      <c r="K87" s="319"/>
      <c r="L87" s="319"/>
      <c r="M87" s="319"/>
      <c r="N87" s="319"/>
      <c r="O87" s="319"/>
      <c r="P87" s="319"/>
    </row>
    <row r="88" spans="1:16" ht="13.8" x14ac:dyDescent="0.3">
      <c r="A88" s="66" t="s">
        <v>226</v>
      </c>
      <c r="B88" s="34" t="s">
        <v>227</v>
      </c>
      <c r="C88" s="34"/>
      <c r="D88" s="180" t="s">
        <v>170</v>
      </c>
      <c r="E88" s="60">
        <v>79280</v>
      </c>
      <c r="F88" s="213">
        <v>0</v>
      </c>
      <c r="G88" s="213">
        <v>0</v>
      </c>
      <c r="H88" s="213">
        <v>0</v>
      </c>
      <c r="I88" s="213">
        <v>0</v>
      </c>
      <c r="J88" s="213">
        <v>0</v>
      </c>
      <c r="K88" s="319"/>
      <c r="L88" s="319"/>
      <c r="M88" s="319"/>
      <c r="N88" s="319"/>
      <c r="O88" s="319"/>
      <c r="P88" s="319"/>
    </row>
    <row r="89" spans="1:16" ht="14.4" thickBot="1" x14ac:dyDescent="0.35">
      <c r="A89" s="203"/>
      <c r="B89" s="97"/>
      <c r="C89" s="97"/>
      <c r="D89" s="97"/>
      <c r="E89" s="96"/>
      <c r="F89" s="99"/>
      <c r="G89" s="99"/>
      <c r="H89" s="99"/>
      <c r="I89" s="99"/>
      <c r="J89" s="99"/>
      <c r="K89" s="304"/>
      <c r="L89" s="304"/>
      <c r="M89" s="304"/>
      <c r="N89" s="304"/>
      <c r="O89" s="304"/>
      <c r="P89" s="304"/>
    </row>
    <row r="90" spans="1:16" ht="19.95" customHeight="1" thickTop="1" x14ac:dyDescent="0.7">
      <c r="B90" s="327"/>
      <c r="C90" s="326"/>
      <c r="I90" s="303"/>
      <c r="J90" s="303"/>
      <c r="K90" s="303"/>
      <c r="L90" s="303"/>
      <c r="M90" s="303"/>
      <c r="N90" s="303"/>
      <c r="O90" s="303"/>
      <c r="P90" s="303"/>
    </row>
    <row r="91" spans="1:16" ht="19.8" customHeight="1" x14ac:dyDescent="0.2">
      <c r="F91" s="126"/>
      <c r="G91" s="126"/>
      <c r="H91" s="126"/>
      <c r="I91" s="126"/>
      <c r="J91" s="126"/>
    </row>
    <row r="92" spans="1:16" ht="19.8" customHeight="1" x14ac:dyDescent="0.2">
      <c r="A92" s="210"/>
      <c r="B92" s="207"/>
      <c r="C92" s="207"/>
      <c r="D92" s="207"/>
      <c r="E92" s="207"/>
      <c r="F92" s="207"/>
      <c r="G92" s="207"/>
      <c r="H92" s="207"/>
      <c r="I92" s="207"/>
      <c r="J92" s="126"/>
    </row>
    <row r="93" spans="1:16" ht="13.8" x14ac:dyDescent="0.3">
      <c r="A93" s="41" t="s">
        <v>228</v>
      </c>
      <c r="B93" s="43"/>
      <c r="C93" s="43"/>
      <c r="D93" s="43"/>
      <c r="E93" s="140" t="s">
        <v>2</v>
      </c>
      <c r="F93" s="45">
        <v>2014</v>
      </c>
      <c r="G93" s="45">
        <v>2015</v>
      </c>
      <c r="H93" s="45">
        <v>2016</v>
      </c>
      <c r="I93" s="45">
        <v>2017</v>
      </c>
      <c r="J93" s="45">
        <v>2018</v>
      </c>
    </row>
    <row r="94" spans="1:16" ht="6" customHeight="1" x14ac:dyDescent="0.3">
      <c r="A94" s="47"/>
      <c r="B94" s="48"/>
      <c r="C94" s="48"/>
      <c r="D94" s="48"/>
      <c r="E94" s="90"/>
      <c r="F94" s="51"/>
      <c r="G94" s="51"/>
      <c r="H94" s="51"/>
      <c r="I94" s="51"/>
      <c r="J94" s="90"/>
    </row>
    <row r="95" spans="1:16" ht="13.8" x14ac:dyDescent="0.3">
      <c r="A95" s="232" t="s">
        <v>229</v>
      </c>
      <c r="B95" s="233" t="s">
        <v>230</v>
      </c>
      <c r="C95" s="43"/>
      <c r="D95" s="43"/>
      <c r="E95" s="140">
        <v>80000</v>
      </c>
      <c r="F95" s="234"/>
      <c r="G95" s="234"/>
      <c r="H95" s="234"/>
      <c r="I95" s="234"/>
      <c r="J95" s="315"/>
    </row>
    <row r="96" spans="1:16" ht="13.8" customHeight="1" x14ac:dyDescent="0.3">
      <c r="A96" s="235" t="s">
        <v>231</v>
      </c>
      <c r="B96" s="34" t="s">
        <v>232</v>
      </c>
      <c r="C96" s="34"/>
      <c r="D96" s="180" t="s">
        <v>233</v>
      </c>
      <c r="E96" s="236">
        <v>80001</v>
      </c>
      <c r="F96" s="190">
        <v>0</v>
      </c>
      <c r="G96" s="190">
        <v>0</v>
      </c>
      <c r="H96" s="190">
        <v>0</v>
      </c>
      <c r="I96" s="190">
        <v>0</v>
      </c>
      <c r="J96" s="64">
        <v>0</v>
      </c>
    </row>
    <row r="97" spans="1:10" ht="13.8" x14ac:dyDescent="0.3">
      <c r="A97" s="235" t="s">
        <v>234</v>
      </c>
      <c r="B97" s="34" t="s">
        <v>235</v>
      </c>
      <c r="C97" s="34"/>
      <c r="D97" s="180" t="s">
        <v>233</v>
      </c>
      <c r="E97" s="236">
        <v>80002</v>
      </c>
      <c r="F97" s="190">
        <v>0</v>
      </c>
      <c r="G97" s="190">
        <v>0</v>
      </c>
      <c r="H97" s="190">
        <v>0</v>
      </c>
      <c r="I97" s="190">
        <v>0</v>
      </c>
      <c r="J97" s="64">
        <v>0</v>
      </c>
    </row>
    <row r="98" spans="1:10" ht="13.8" x14ac:dyDescent="0.3">
      <c r="A98" s="237" t="s">
        <v>236</v>
      </c>
      <c r="B98" s="34" t="s">
        <v>237</v>
      </c>
      <c r="C98" s="34"/>
      <c r="D98" s="180" t="s">
        <v>233</v>
      </c>
      <c r="E98" s="60" t="s">
        <v>238</v>
      </c>
      <c r="F98" s="190">
        <v>0</v>
      </c>
      <c r="G98" s="190">
        <v>0</v>
      </c>
      <c r="H98" s="190">
        <v>0</v>
      </c>
      <c r="I98" s="190">
        <v>0</v>
      </c>
      <c r="J98" s="64">
        <v>0</v>
      </c>
    </row>
    <row r="99" spans="1:10" ht="13.8" x14ac:dyDescent="0.3">
      <c r="A99" s="47"/>
      <c r="B99" s="48"/>
      <c r="C99" s="48"/>
      <c r="D99" s="238"/>
      <c r="E99" s="117"/>
      <c r="F99" s="239"/>
      <c r="G99" s="239"/>
      <c r="H99" s="239"/>
      <c r="I99" s="239"/>
      <c r="J99" s="317"/>
    </row>
    <row r="100" spans="1:10" ht="13.8" x14ac:dyDescent="0.3">
      <c r="A100" s="34"/>
      <c r="B100" s="34"/>
      <c r="C100" s="34"/>
      <c r="D100" s="180"/>
      <c r="E100" s="100"/>
      <c r="F100" s="154"/>
      <c r="G100" s="154"/>
      <c r="H100" s="154"/>
      <c r="I100" s="154"/>
      <c r="J100" s="314"/>
    </row>
    <row r="101" spans="1:10" ht="13.8" x14ac:dyDescent="0.3">
      <c r="A101" s="41" t="s">
        <v>239</v>
      </c>
      <c r="B101" s="43"/>
      <c r="C101" s="43"/>
      <c r="D101" s="43"/>
      <c r="E101" s="43"/>
      <c r="F101" s="240"/>
      <c r="G101" s="240"/>
      <c r="H101" s="240"/>
      <c r="I101" s="240"/>
      <c r="J101" s="186"/>
    </row>
    <row r="102" spans="1:10" ht="6" customHeight="1" x14ac:dyDescent="0.3">
      <c r="A102" s="47"/>
      <c r="B102" s="48"/>
      <c r="C102" s="48"/>
      <c r="D102" s="48"/>
      <c r="E102" s="48"/>
      <c r="F102" s="241"/>
      <c r="G102" s="241"/>
      <c r="H102" s="241"/>
      <c r="I102" s="241"/>
      <c r="J102" s="317"/>
    </row>
    <row r="103" spans="1:10" ht="13.8" x14ac:dyDescent="0.3">
      <c r="A103" s="237" t="s">
        <v>240</v>
      </c>
      <c r="B103" s="58" t="s">
        <v>204</v>
      </c>
      <c r="C103" s="34"/>
      <c r="D103" s="180" t="s">
        <v>233</v>
      </c>
      <c r="E103" s="60">
        <v>69218</v>
      </c>
      <c r="F103" s="234">
        <v>0</v>
      </c>
      <c r="G103" s="234">
        <v>0</v>
      </c>
      <c r="H103" s="234">
        <v>0</v>
      </c>
      <c r="I103" s="234">
        <v>0</v>
      </c>
      <c r="J103" s="186">
        <v>0</v>
      </c>
    </row>
    <row r="104" spans="1:10" ht="13.8" x14ac:dyDescent="0.3">
      <c r="A104" s="237" t="s">
        <v>241</v>
      </c>
      <c r="B104" s="34" t="s">
        <v>206</v>
      </c>
      <c r="C104" s="34"/>
      <c r="D104" s="180" t="s">
        <v>233</v>
      </c>
      <c r="E104" s="60">
        <v>69228</v>
      </c>
      <c r="F104" s="190">
        <v>0</v>
      </c>
      <c r="G104" s="190">
        <v>0</v>
      </c>
      <c r="H104" s="190">
        <v>0</v>
      </c>
      <c r="I104" s="190">
        <v>0</v>
      </c>
      <c r="J104" s="64">
        <v>0</v>
      </c>
    </row>
    <row r="105" spans="1:10" ht="13.8" x14ac:dyDescent="0.3">
      <c r="A105" s="237" t="s">
        <v>242</v>
      </c>
      <c r="B105" s="34" t="s">
        <v>211</v>
      </c>
      <c r="C105" s="34"/>
      <c r="D105" s="180"/>
      <c r="E105" s="60"/>
      <c r="F105" s="148">
        <f t="shared" ref="F105:J105" si="8">SUM(F106:F107)</f>
        <v>0</v>
      </c>
      <c r="G105" s="148">
        <f t="shared" si="8"/>
        <v>0</v>
      </c>
      <c r="H105" s="148">
        <f t="shared" si="8"/>
        <v>0</v>
      </c>
      <c r="I105" s="148">
        <f t="shared" si="8"/>
        <v>0</v>
      </c>
      <c r="J105" s="64">
        <f t="shared" si="8"/>
        <v>0</v>
      </c>
    </row>
    <row r="106" spans="1:10" ht="13.8" x14ac:dyDescent="0.3">
      <c r="A106" s="237"/>
      <c r="B106" s="63" t="s">
        <v>212</v>
      </c>
      <c r="C106" s="34"/>
      <c r="D106" s="180" t="s">
        <v>233</v>
      </c>
      <c r="E106" s="60">
        <v>79208</v>
      </c>
      <c r="F106" s="190">
        <v>0</v>
      </c>
      <c r="G106" s="190">
        <v>0</v>
      </c>
      <c r="H106" s="190">
        <v>0</v>
      </c>
      <c r="I106" s="190">
        <v>0</v>
      </c>
      <c r="J106" s="64">
        <v>0</v>
      </c>
    </row>
    <row r="107" spans="1:10" ht="13.8" x14ac:dyDescent="0.3">
      <c r="A107" s="237"/>
      <c r="B107" s="63" t="s">
        <v>213</v>
      </c>
      <c r="C107" s="34"/>
      <c r="D107" s="180" t="s">
        <v>233</v>
      </c>
      <c r="E107" s="60">
        <v>79218</v>
      </c>
      <c r="F107" s="190">
        <v>0</v>
      </c>
      <c r="G107" s="190">
        <v>0</v>
      </c>
      <c r="H107" s="190">
        <v>0</v>
      </c>
      <c r="I107" s="190">
        <v>0</v>
      </c>
      <c r="J107" s="64">
        <v>0</v>
      </c>
    </row>
    <row r="108" spans="1:10" ht="13.8" x14ac:dyDescent="0.3">
      <c r="A108" s="237" t="s">
        <v>243</v>
      </c>
      <c r="B108" s="34" t="s">
        <v>215</v>
      </c>
      <c r="C108" s="34"/>
      <c r="D108" s="180" t="s">
        <v>233</v>
      </c>
      <c r="E108" s="60">
        <v>79228</v>
      </c>
      <c r="F108" s="190">
        <v>0</v>
      </c>
      <c r="G108" s="190">
        <v>0</v>
      </c>
      <c r="H108" s="190">
        <v>0</v>
      </c>
      <c r="I108" s="190">
        <v>0</v>
      </c>
      <c r="J108" s="64">
        <v>0</v>
      </c>
    </row>
    <row r="109" spans="1:10" ht="13.8" x14ac:dyDescent="0.3">
      <c r="A109" s="237" t="s">
        <v>244</v>
      </c>
      <c r="B109" s="34" t="s">
        <v>217</v>
      </c>
      <c r="C109" s="34"/>
      <c r="D109" s="180" t="s">
        <v>233</v>
      </c>
      <c r="E109" s="60">
        <v>79238</v>
      </c>
      <c r="F109" s="190">
        <v>0</v>
      </c>
      <c r="G109" s="190">
        <v>0</v>
      </c>
      <c r="H109" s="190">
        <v>0</v>
      </c>
      <c r="I109" s="190">
        <v>0</v>
      </c>
      <c r="J109" s="64">
        <v>0</v>
      </c>
    </row>
    <row r="110" spans="1:10" ht="13.8" x14ac:dyDescent="0.3">
      <c r="A110" s="237" t="s">
        <v>245</v>
      </c>
      <c r="B110" s="34" t="s">
        <v>219</v>
      </c>
      <c r="C110" s="34"/>
      <c r="D110" s="180" t="s">
        <v>233</v>
      </c>
      <c r="E110" s="60">
        <v>79248</v>
      </c>
      <c r="F110" s="190">
        <v>0</v>
      </c>
      <c r="G110" s="190">
        <v>0</v>
      </c>
      <c r="H110" s="190">
        <v>0</v>
      </c>
      <c r="I110" s="190">
        <v>0</v>
      </c>
      <c r="J110" s="64">
        <v>0</v>
      </c>
    </row>
    <row r="111" spans="1:10" ht="13.8" x14ac:dyDescent="0.3">
      <c r="A111" s="237" t="s">
        <v>246</v>
      </c>
      <c r="B111" s="34" t="s">
        <v>221</v>
      </c>
      <c r="C111" s="34"/>
      <c r="D111" s="180" t="s">
        <v>233</v>
      </c>
      <c r="E111" s="60">
        <v>79258</v>
      </c>
      <c r="F111" s="190">
        <v>0</v>
      </c>
      <c r="G111" s="190">
        <v>0</v>
      </c>
      <c r="H111" s="190">
        <v>0</v>
      </c>
      <c r="I111" s="190">
        <v>0</v>
      </c>
      <c r="J111" s="64">
        <v>0</v>
      </c>
    </row>
    <row r="112" spans="1:10" ht="13.8" x14ac:dyDescent="0.3">
      <c r="A112" s="237" t="s">
        <v>247</v>
      </c>
      <c r="B112" s="58" t="s">
        <v>223</v>
      </c>
      <c r="C112" s="34"/>
      <c r="D112" s="180" t="s">
        <v>233</v>
      </c>
      <c r="E112" s="60">
        <v>79268</v>
      </c>
      <c r="F112" s="190">
        <v>0</v>
      </c>
      <c r="G112" s="190">
        <v>0</v>
      </c>
      <c r="H112" s="190">
        <v>0</v>
      </c>
      <c r="I112" s="190">
        <v>0</v>
      </c>
      <c r="J112" s="64">
        <v>0</v>
      </c>
    </row>
    <row r="113" spans="1:10" ht="13.8" x14ac:dyDescent="0.3">
      <c r="A113" s="237" t="s">
        <v>248</v>
      </c>
      <c r="B113" s="34" t="s">
        <v>225</v>
      </c>
      <c r="C113" s="34"/>
      <c r="D113" s="180" t="s">
        <v>233</v>
      </c>
      <c r="E113" s="60">
        <v>79278</v>
      </c>
      <c r="F113" s="190">
        <v>0</v>
      </c>
      <c r="G113" s="190">
        <v>0</v>
      </c>
      <c r="H113" s="190">
        <v>0</v>
      </c>
      <c r="I113" s="190">
        <v>0</v>
      </c>
      <c r="J113" s="64">
        <v>0</v>
      </c>
    </row>
    <row r="114" spans="1:10" ht="13.8" x14ac:dyDescent="0.3">
      <c r="A114" s="237" t="s">
        <v>249</v>
      </c>
      <c r="B114" s="34" t="s">
        <v>227</v>
      </c>
      <c r="C114" s="34"/>
      <c r="D114" s="180" t="s">
        <v>233</v>
      </c>
      <c r="E114" s="236">
        <v>79288</v>
      </c>
      <c r="F114" s="190">
        <v>0</v>
      </c>
      <c r="G114" s="190">
        <v>0</v>
      </c>
      <c r="H114" s="190">
        <v>0</v>
      </c>
      <c r="I114" s="190">
        <v>0</v>
      </c>
      <c r="J114" s="64">
        <v>0</v>
      </c>
    </row>
    <row r="115" spans="1:10" ht="6" customHeight="1" x14ac:dyDescent="0.3">
      <c r="A115" s="47"/>
      <c r="B115" s="242"/>
      <c r="C115" s="242"/>
      <c r="D115" s="242"/>
      <c r="E115" s="243"/>
      <c r="F115" s="239"/>
      <c r="G115" s="239"/>
      <c r="H115" s="239"/>
      <c r="I115" s="239"/>
      <c r="J115" s="90"/>
    </row>
    <row r="116" spans="1:10" x14ac:dyDescent="0.2">
      <c r="F116" s="126"/>
      <c r="G116" s="126"/>
      <c r="H116" s="126"/>
      <c r="I116" s="126"/>
      <c r="J116" s="126"/>
    </row>
  </sheetData>
  <mergeCells count="1">
    <mergeCell ref="A3:E3"/>
  </mergeCells>
  <hyperlinks>
    <hyperlink ref="D53" location="'Uitsplitsing per VI'!A117" display="Uitsplitsing per VI" xr:uid="{00000000-0004-0000-0500-000000000000}"/>
    <hyperlink ref="D70" location="'Uitsplitsing per VI'!A129" display="Uitsplitsing per VI" xr:uid="{00000000-0004-0000-0500-000001000000}"/>
    <hyperlink ref="D41" location="'Uitsplitsing per VI'!A105" display="Uitsplitsing per VI" xr:uid="{00000000-0004-0000-0500-000002000000}"/>
    <hyperlink ref="D78" location="'Uitsplitsing per VI'!A129" display="Uitsplitsing per VI" xr:uid="{00000000-0004-0000-0500-000003000000}"/>
  </hyperlinks>
  <pageMargins left="0.39370078740157483" right="0.19685039370078741" top="0.78740157480314965" bottom="0.47244094488188981" header="0.51181102362204722" footer="0.11811023622047245"/>
  <pageSetup paperSize="9" fitToHeight="0" orientation="portrait" r:id="rId1"/>
  <headerFooter alignWithMargins="0">
    <oddFooter>&amp;R&amp;8&amp;Z&amp;F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K75"/>
  <sheetViews>
    <sheetView showGridLines="0" zoomScaleNormal="100" zoomScaleSheetLayoutView="100" workbookViewId="0">
      <selection activeCell="F1" sqref="F1:F1048576"/>
    </sheetView>
  </sheetViews>
  <sheetFormatPr defaultColWidth="12" defaultRowHeight="13.8" x14ac:dyDescent="0.3"/>
  <cols>
    <col min="1" max="1" width="6.33203125" style="126" customWidth="1"/>
    <col min="2" max="2" width="5.109375" style="126" customWidth="1"/>
    <col min="3" max="3" width="49.109375" style="126" customWidth="1"/>
    <col min="4" max="4" width="4.33203125" style="126" customWidth="1"/>
    <col min="5" max="5" width="10.33203125" style="244" customWidth="1"/>
    <col min="6" max="9" width="15.6640625" style="244" customWidth="1"/>
    <col min="10" max="10" width="14.88671875" style="34" bestFit="1" customWidth="1"/>
    <col min="11" max="16384" width="12" style="126"/>
  </cols>
  <sheetData>
    <row r="1" spans="1:11" ht="18" x14ac:dyDescent="0.35">
      <c r="A1" s="33" t="s">
        <v>282</v>
      </c>
    </row>
    <row r="3" spans="1:11" s="209" customFormat="1" ht="15.75" customHeight="1" x14ac:dyDescent="0.3">
      <c r="A3" s="245" t="s">
        <v>250</v>
      </c>
      <c r="B3" s="207"/>
      <c r="C3" s="207"/>
      <c r="D3" s="207"/>
      <c r="E3" s="207"/>
      <c r="F3" s="207"/>
      <c r="G3" s="207"/>
      <c r="H3" s="207"/>
      <c r="I3" s="207"/>
      <c r="J3" s="34"/>
    </row>
    <row r="4" spans="1:11" s="209" customFormat="1" ht="15.75" customHeight="1" x14ac:dyDescent="0.3">
      <c r="A4" s="246" t="s">
        <v>251</v>
      </c>
      <c r="B4" s="247"/>
      <c r="C4" s="247"/>
      <c r="D4" s="247"/>
      <c r="E4" s="247"/>
      <c r="F4" s="247"/>
      <c r="G4" s="247"/>
      <c r="H4" s="247"/>
      <c r="I4" s="247"/>
      <c r="J4" s="34"/>
    </row>
    <row r="5" spans="1:11" s="144" customFormat="1" x14ac:dyDescent="0.3">
      <c r="A5" s="34"/>
      <c r="B5" s="34"/>
      <c r="C5" s="34"/>
      <c r="D5" s="34"/>
      <c r="E5" s="100"/>
      <c r="F5" s="100"/>
      <c r="G5" s="100"/>
      <c r="H5" s="100"/>
      <c r="I5" s="100"/>
      <c r="J5" s="34"/>
    </row>
    <row r="6" spans="1:11" x14ac:dyDescent="0.3">
      <c r="A6" s="41" t="s">
        <v>252</v>
      </c>
      <c r="B6" s="43"/>
      <c r="C6" s="43"/>
      <c r="D6" s="43"/>
      <c r="E6" s="140" t="s">
        <v>2</v>
      </c>
      <c r="F6" s="45">
        <v>2014</v>
      </c>
      <c r="G6" s="45">
        <v>2015</v>
      </c>
      <c r="H6" s="45">
        <v>2016</v>
      </c>
      <c r="I6" s="105">
        <v>2017</v>
      </c>
      <c r="J6" s="45">
        <v>2018</v>
      </c>
    </row>
    <row r="7" spans="1:11" x14ac:dyDescent="0.3">
      <c r="A7" s="47"/>
      <c r="B7" s="48"/>
      <c r="C7" s="48"/>
      <c r="D7" s="48"/>
      <c r="E7" s="90"/>
      <c r="F7" s="51"/>
      <c r="G7" s="51"/>
      <c r="H7" s="51"/>
      <c r="I7" s="328"/>
      <c r="J7" s="90"/>
    </row>
    <row r="8" spans="1:11" s="144" customFormat="1" x14ac:dyDescent="0.3">
      <c r="A8" s="66" t="s">
        <v>184</v>
      </c>
      <c r="B8" s="34" t="s">
        <v>253</v>
      </c>
      <c r="C8" s="34"/>
      <c r="D8" s="154" t="s">
        <v>170</v>
      </c>
      <c r="E8" s="248">
        <v>72</v>
      </c>
      <c r="F8" s="211">
        <v>1156117714.1400001</v>
      </c>
      <c r="G8" s="211">
        <v>1160808047.1400001</v>
      </c>
      <c r="H8" s="211">
        <v>1140526287.8399999</v>
      </c>
      <c r="I8" s="329">
        <v>1133433077.3</v>
      </c>
      <c r="J8" s="366">
        <v>1133995762.05</v>
      </c>
      <c r="K8" s="263"/>
    </row>
    <row r="9" spans="1:11" s="144" customFormat="1" x14ac:dyDescent="0.3">
      <c r="A9" s="66"/>
      <c r="B9" s="225" t="s">
        <v>315</v>
      </c>
      <c r="C9" s="249"/>
      <c r="D9" s="1" t="s">
        <v>311</v>
      </c>
      <c r="F9" s="223"/>
      <c r="G9" s="223"/>
      <c r="H9" s="223"/>
      <c r="I9" s="330"/>
      <c r="J9" s="64"/>
    </row>
    <row r="10" spans="1:11" s="144" customFormat="1" x14ac:dyDescent="0.3">
      <c r="A10" s="66" t="s">
        <v>186</v>
      </c>
      <c r="B10" s="34" t="s">
        <v>254</v>
      </c>
      <c r="C10" s="34"/>
      <c r="D10" s="154" t="s">
        <v>180</v>
      </c>
      <c r="E10" s="167">
        <v>61</v>
      </c>
      <c r="F10" s="148">
        <v>-385081073.68000001</v>
      </c>
      <c r="G10" s="148">
        <v>-387866073.69</v>
      </c>
      <c r="H10" s="148">
        <v>-415109225.02999997</v>
      </c>
      <c r="I10" s="331">
        <v>-412841038.29000002</v>
      </c>
      <c r="J10" s="348">
        <v>-427157962.25</v>
      </c>
    </row>
    <row r="11" spans="1:11" s="144" customFormat="1" x14ac:dyDescent="0.3">
      <c r="A11" s="66" t="s">
        <v>188</v>
      </c>
      <c r="B11" s="34" t="s">
        <v>255</v>
      </c>
      <c r="C11" s="34"/>
      <c r="D11" s="154" t="s">
        <v>180</v>
      </c>
      <c r="E11" s="167">
        <v>62</v>
      </c>
      <c r="F11" s="148">
        <v>-929330414.24000001</v>
      </c>
      <c r="G11" s="148">
        <v>-950221445.99000001</v>
      </c>
      <c r="H11" s="148">
        <v>-957003176.71000004</v>
      </c>
      <c r="I11" s="331">
        <v>-976415658.52999997</v>
      </c>
      <c r="J11" s="348">
        <v>-993127968.30999994</v>
      </c>
    </row>
    <row r="12" spans="1:11" s="144" customFormat="1" x14ac:dyDescent="0.3">
      <c r="A12" s="66" t="s">
        <v>190</v>
      </c>
      <c r="B12" s="34" t="s">
        <v>256</v>
      </c>
      <c r="C12" s="34"/>
      <c r="D12" s="154"/>
      <c r="E12" s="236"/>
      <c r="F12" s="223"/>
      <c r="G12" s="223"/>
      <c r="H12" s="223"/>
      <c r="I12" s="330"/>
      <c r="J12" s="64"/>
    </row>
    <row r="13" spans="1:11" s="144" customFormat="1" x14ac:dyDescent="0.3">
      <c r="A13" s="66"/>
      <c r="B13" s="58" t="s">
        <v>258</v>
      </c>
      <c r="C13" s="34"/>
      <c r="D13" s="154" t="s">
        <v>180</v>
      </c>
      <c r="E13" s="236" t="s">
        <v>257</v>
      </c>
      <c r="F13" s="223">
        <v>-2333815.25</v>
      </c>
      <c r="G13" s="223">
        <v>-8256305.0700000003</v>
      </c>
      <c r="H13" s="223">
        <v>-7329788.6200000001</v>
      </c>
      <c r="I13" s="330">
        <v>-7939035.1600000001</v>
      </c>
      <c r="J13" s="348">
        <v>-8166699.9199999999</v>
      </c>
    </row>
    <row r="14" spans="1:11" s="144" customFormat="1" x14ac:dyDescent="0.3">
      <c r="A14" s="66" t="s">
        <v>192</v>
      </c>
      <c r="B14" s="34" t="s">
        <v>259</v>
      </c>
      <c r="C14" s="34"/>
      <c r="D14" s="154" t="s">
        <v>180</v>
      </c>
      <c r="E14" s="236" t="s">
        <v>260</v>
      </c>
      <c r="F14" s="148">
        <v>-9092308.7599999998</v>
      </c>
      <c r="G14" s="148">
        <v>-4873110.33</v>
      </c>
      <c r="H14" s="148">
        <v>-4773283.4400000004</v>
      </c>
      <c r="I14" s="331">
        <v>-5373391.9400000004</v>
      </c>
      <c r="J14" s="348">
        <v>-6276722.1500000004</v>
      </c>
    </row>
    <row r="15" spans="1:11" s="144" customFormat="1" x14ac:dyDescent="0.3">
      <c r="A15" s="66" t="s">
        <v>261</v>
      </c>
      <c r="B15" s="63" t="s">
        <v>262</v>
      </c>
      <c r="C15" s="34"/>
      <c r="D15" s="34"/>
      <c r="E15" s="236"/>
      <c r="F15" s="148">
        <f t="shared" ref="F15:G15" si="0">SUM(F16:F17)</f>
        <v>143783532.97</v>
      </c>
      <c r="G15" s="148">
        <f t="shared" si="0"/>
        <v>147954177.78999999</v>
      </c>
      <c r="H15" s="148">
        <f t="shared" ref="H15:I15" si="1">SUM(H16:H17)</f>
        <v>157064475.19999999</v>
      </c>
      <c r="I15" s="331">
        <f t="shared" si="1"/>
        <v>158822309.27000001</v>
      </c>
      <c r="J15" s="64">
        <f t="shared" ref="J15" si="2">SUM(J16:J17)</f>
        <v>183118488.56999999</v>
      </c>
    </row>
    <row r="16" spans="1:11" s="147" customFormat="1" x14ac:dyDescent="0.3">
      <c r="A16" s="189"/>
      <c r="B16" s="146" t="s">
        <v>263</v>
      </c>
      <c r="D16" s="151" t="s">
        <v>170</v>
      </c>
      <c r="E16" s="250" t="s">
        <v>264</v>
      </c>
      <c r="F16" s="192">
        <v>78010041.109999999</v>
      </c>
      <c r="G16" s="192">
        <v>83173359.069999993</v>
      </c>
      <c r="H16" s="192">
        <v>93776697.010000005</v>
      </c>
      <c r="I16" s="332">
        <v>97668390.950000003</v>
      </c>
      <c r="J16" s="348">
        <v>117554529.37</v>
      </c>
    </row>
    <row r="17" spans="1:10" s="150" customFormat="1" x14ac:dyDescent="0.3">
      <c r="A17" s="187"/>
      <c r="B17" s="71" t="s">
        <v>265</v>
      </c>
      <c r="D17" s="151" t="s">
        <v>170</v>
      </c>
      <c r="E17" s="250">
        <v>74</v>
      </c>
      <c r="F17" s="148">
        <v>65773491.859999999</v>
      </c>
      <c r="G17" s="148">
        <v>64780818.719999999</v>
      </c>
      <c r="H17" s="148">
        <v>63287778.189999998</v>
      </c>
      <c r="I17" s="331">
        <v>61153918.32</v>
      </c>
      <c r="J17" s="348">
        <v>65563959.200000003</v>
      </c>
    </row>
    <row r="18" spans="1:10" s="144" customFormat="1" x14ac:dyDescent="0.3">
      <c r="A18" s="66" t="s">
        <v>201</v>
      </c>
      <c r="B18" s="34" t="s">
        <v>266</v>
      </c>
      <c r="C18" s="34"/>
      <c r="D18" s="154" t="s">
        <v>180</v>
      </c>
      <c r="E18" s="250" t="s">
        <v>267</v>
      </c>
      <c r="F18" s="148">
        <v>-30770503.059999999</v>
      </c>
      <c r="G18" s="148">
        <v>-14214038.109999999</v>
      </c>
      <c r="H18" s="148">
        <v>-26352857.27</v>
      </c>
      <c r="I18" s="331">
        <v>-29867886.370000001</v>
      </c>
      <c r="J18" s="348">
        <v>-17186357.329999998</v>
      </c>
    </row>
    <row r="19" spans="1:10" s="144" customFormat="1" x14ac:dyDescent="0.3">
      <c r="A19" s="66" t="s">
        <v>203</v>
      </c>
      <c r="B19" s="34" t="s">
        <v>347</v>
      </c>
      <c r="C19" s="34"/>
      <c r="D19" s="154"/>
      <c r="E19" s="250"/>
      <c r="F19" s="291"/>
      <c r="G19" s="148">
        <f>SUM(G20:G22)</f>
        <v>1932709.8599999999</v>
      </c>
      <c r="H19" s="148">
        <f>SUM(H20:H22)</f>
        <v>1644600.17</v>
      </c>
      <c r="I19" s="331">
        <f>SUM(I20:I22)</f>
        <v>1047217.14</v>
      </c>
      <c r="J19" s="64">
        <f>SUM(J20:J22)</f>
        <v>244514.77</v>
      </c>
    </row>
    <row r="20" spans="1:10" s="144" customFormat="1" x14ac:dyDescent="0.3">
      <c r="A20" s="66"/>
      <c r="B20" s="34" t="s">
        <v>345</v>
      </c>
      <c r="C20" s="34"/>
      <c r="D20" s="151" t="s">
        <v>170</v>
      </c>
      <c r="E20" s="250">
        <v>763</v>
      </c>
      <c r="F20" s="291"/>
      <c r="G20" s="148">
        <v>13715.97</v>
      </c>
      <c r="H20" s="148">
        <v>207087.59</v>
      </c>
      <c r="I20" s="331">
        <v>38995.85</v>
      </c>
      <c r="J20" s="64">
        <v>0</v>
      </c>
    </row>
    <row r="21" spans="1:10" s="144" customFormat="1" x14ac:dyDescent="0.3">
      <c r="A21" s="66"/>
      <c r="B21" s="34" t="s">
        <v>346</v>
      </c>
      <c r="C21" s="34"/>
      <c r="D21" s="151" t="s">
        <v>170</v>
      </c>
      <c r="E21" s="250">
        <v>765</v>
      </c>
      <c r="F21" s="291"/>
      <c r="G21" s="148">
        <v>3400.26</v>
      </c>
      <c r="H21" s="148">
        <v>122523.89</v>
      </c>
      <c r="I21" s="331">
        <v>30763.759999999998</v>
      </c>
      <c r="J21" s="348">
        <v>28020.87</v>
      </c>
    </row>
    <row r="22" spans="1:10" s="144" customFormat="1" x14ac:dyDescent="0.3">
      <c r="A22" s="66"/>
      <c r="B22" s="34" t="s">
        <v>350</v>
      </c>
      <c r="C22" s="34"/>
      <c r="D22" s="151" t="s">
        <v>170</v>
      </c>
      <c r="E22" s="250">
        <v>766</v>
      </c>
      <c r="F22" s="291"/>
      <c r="G22" s="148">
        <v>1915593.63</v>
      </c>
      <c r="H22" s="148">
        <v>1314988.69</v>
      </c>
      <c r="I22" s="331">
        <v>977457.53</v>
      </c>
      <c r="J22" s="348">
        <v>216493.9</v>
      </c>
    </row>
    <row r="23" spans="1:10" s="144" customFormat="1" x14ac:dyDescent="0.3">
      <c r="A23" s="66" t="s">
        <v>205</v>
      </c>
      <c r="B23" s="34" t="s">
        <v>351</v>
      </c>
      <c r="C23" s="34"/>
      <c r="D23" s="151"/>
      <c r="E23" s="250"/>
      <c r="F23" s="291"/>
      <c r="G23" s="148">
        <f>SUM(G24:G25)</f>
        <v>-1049772.95</v>
      </c>
      <c r="H23" s="148">
        <f>SUM(H24:H25)</f>
        <v>-6312961.6100000003</v>
      </c>
      <c r="I23" s="331">
        <f>SUM(I24:I25)</f>
        <v>-804165.28</v>
      </c>
      <c r="J23" s="64">
        <f>SUM(J24:J25)</f>
        <v>-2110608.13</v>
      </c>
    </row>
    <row r="24" spans="1:10" s="144" customFormat="1" x14ac:dyDescent="0.3">
      <c r="A24" s="66"/>
      <c r="B24" s="34" t="s">
        <v>348</v>
      </c>
      <c r="C24" s="34"/>
      <c r="D24" s="154" t="s">
        <v>180</v>
      </c>
      <c r="E24" s="250">
        <v>663</v>
      </c>
      <c r="F24" s="291"/>
      <c r="G24" s="148">
        <v>0</v>
      </c>
      <c r="H24" s="148">
        <v>0</v>
      </c>
      <c r="I24" s="331">
        <v>-10866.52</v>
      </c>
      <c r="J24" s="64">
        <v>0</v>
      </c>
    </row>
    <row r="25" spans="1:10" s="144" customFormat="1" x14ac:dyDescent="0.3">
      <c r="A25" s="66"/>
      <c r="B25" s="34" t="s">
        <v>349</v>
      </c>
      <c r="C25" s="34"/>
      <c r="D25" s="154" t="s">
        <v>180</v>
      </c>
      <c r="E25" s="250">
        <v>664</v>
      </c>
      <c r="F25" s="291"/>
      <c r="G25" s="148">
        <v>-1049772.95</v>
      </c>
      <c r="H25" s="148">
        <v>-6312961.6100000003</v>
      </c>
      <c r="I25" s="331">
        <v>-793298.76</v>
      </c>
      <c r="J25" s="348">
        <v>-2110608.13</v>
      </c>
    </row>
    <row r="26" spans="1:10" s="144" customFormat="1" x14ac:dyDescent="0.3">
      <c r="A26" s="66" t="s">
        <v>208</v>
      </c>
      <c r="B26" s="34" t="s">
        <v>268</v>
      </c>
      <c r="C26" s="34"/>
      <c r="D26" s="100"/>
      <c r="E26" s="236"/>
      <c r="F26" s="223">
        <f t="shared" ref="F26:G26" si="3">SUM(F27:F28)</f>
        <v>78771110.269999996</v>
      </c>
      <c r="G26" s="223">
        <f t="shared" si="3"/>
        <v>78392117.820000008</v>
      </c>
      <c r="H26" s="223">
        <f t="shared" ref="H26:I26" si="4">SUM(H27:H28)</f>
        <v>89306711.420000002</v>
      </c>
      <c r="I26" s="330">
        <f t="shared" si="4"/>
        <v>105350247.90000001</v>
      </c>
      <c r="J26" s="64">
        <f t="shared" ref="J26" si="5">SUM(J27:J28)</f>
        <v>110648756.78999999</v>
      </c>
    </row>
    <row r="27" spans="1:10" s="144" customFormat="1" x14ac:dyDescent="0.3">
      <c r="A27" s="66"/>
      <c r="B27" s="63" t="s">
        <v>269</v>
      </c>
      <c r="D27" s="154" t="s">
        <v>170</v>
      </c>
      <c r="E27" s="167">
        <v>730</v>
      </c>
      <c r="F27" s="148">
        <v>79338929.950000003</v>
      </c>
      <c r="G27" s="148">
        <v>78933941.900000006</v>
      </c>
      <c r="H27" s="148">
        <v>89781259.230000004</v>
      </c>
      <c r="I27" s="331">
        <v>105697841.15000001</v>
      </c>
      <c r="J27" s="348">
        <v>110862123.34999999</v>
      </c>
    </row>
    <row r="28" spans="1:10" s="144" customFormat="1" x14ac:dyDescent="0.3">
      <c r="A28" s="66"/>
      <c r="B28" s="63" t="s">
        <v>270</v>
      </c>
      <c r="D28" s="154" t="s">
        <v>180</v>
      </c>
      <c r="E28" s="167">
        <v>649</v>
      </c>
      <c r="F28" s="148">
        <v>-567819.68000000005</v>
      </c>
      <c r="G28" s="148">
        <v>-541824.07999999996</v>
      </c>
      <c r="H28" s="148">
        <v>-474547.81</v>
      </c>
      <c r="I28" s="331">
        <v>-347593.25</v>
      </c>
      <c r="J28" s="348">
        <v>-213366.56</v>
      </c>
    </row>
    <row r="29" spans="1:10" s="144" customFormat="1" ht="6.75" customHeight="1" x14ac:dyDescent="0.3">
      <c r="A29" s="66"/>
      <c r="B29" s="34"/>
      <c r="C29" s="34"/>
      <c r="D29" s="100"/>
      <c r="E29" s="236"/>
      <c r="F29" s="188"/>
      <c r="G29" s="188"/>
      <c r="H29" s="188"/>
      <c r="I29" s="333"/>
      <c r="J29" s="317"/>
    </row>
    <row r="30" spans="1:10" s="144" customFormat="1" x14ac:dyDescent="0.3">
      <c r="A30" s="215"/>
      <c r="B30" s="372" t="s">
        <v>372</v>
      </c>
      <c r="C30" s="373"/>
      <c r="D30" s="374"/>
      <c r="E30" s="375" t="s">
        <v>370</v>
      </c>
      <c r="F30" s="228">
        <f>F8+F10+F11+F13+F14+F15+F18+F26</f>
        <v>22064242.39000003</v>
      </c>
      <c r="G30" s="228">
        <f>G8+G10+G11+G13+G14+G15+G18+G19+G23+G26</f>
        <v>22606306.470000029</v>
      </c>
      <c r="H30" s="228">
        <f>H8+H10+H11+H13+H14+H15+H18+H19+H23+H26</f>
        <v>-28339218.050000101</v>
      </c>
      <c r="I30" s="334">
        <f>I8+I10+I11+I13+I14+I15+I18+I19+I23+I26</f>
        <v>-34588323.960000008</v>
      </c>
      <c r="J30" s="94">
        <f>J8+J10+J11+J13+J14+J15+J18+J19+J23+J26</f>
        <v>-26018795.909999967</v>
      </c>
    </row>
    <row r="31" spans="1:10" s="144" customFormat="1" ht="6" customHeight="1" thickBot="1" x14ac:dyDescent="0.35">
      <c r="A31" s="203"/>
      <c r="B31" s="376"/>
      <c r="C31" s="376"/>
      <c r="D31" s="376"/>
      <c r="E31" s="377"/>
      <c r="F31" s="217"/>
      <c r="G31" s="217"/>
      <c r="H31" s="217"/>
      <c r="I31" s="335"/>
      <c r="J31" s="346"/>
    </row>
    <row r="32" spans="1:10" s="144" customFormat="1" ht="14.1" customHeight="1" thickTop="1" x14ac:dyDescent="0.3">
      <c r="A32" s="34"/>
      <c r="B32" s="378"/>
      <c r="C32" s="378"/>
      <c r="D32" s="378"/>
      <c r="E32" s="379" t="s">
        <v>370</v>
      </c>
      <c r="F32" s="226"/>
      <c r="G32" s="226"/>
      <c r="H32" s="253"/>
      <c r="I32" s="253"/>
      <c r="J32" s="64"/>
    </row>
    <row r="33" spans="1:10" x14ac:dyDescent="0.3">
      <c r="A33" s="41" t="s">
        <v>271</v>
      </c>
      <c r="B33" s="380"/>
      <c r="C33" s="380"/>
      <c r="D33" s="380"/>
      <c r="E33" s="380"/>
      <c r="F33" s="255"/>
      <c r="G33" s="255"/>
      <c r="H33" s="255"/>
      <c r="I33" s="255"/>
      <c r="J33" s="186"/>
    </row>
    <row r="34" spans="1:10" ht="6" customHeight="1" x14ac:dyDescent="0.3">
      <c r="A34" s="47"/>
      <c r="B34" s="381"/>
      <c r="C34" s="381"/>
      <c r="D34" s="381"/>
      <c r="E34" s="381"/>
      <c r="F34" s="142"/>
      <c r="G34" s="142"/>
      <c r="H34" s="142"/>
      <c r="I34" s="142"/>
      <c r="J34" s="317"/>
    </row>
    <row r="35" spans="1:10" s="144" customFormat="1" x14ac:dyDescent="0.3">
      <c r="A35" s="66" t="s">
        <v>214</v>
      </c>
      <c r="B35" s="378" t="s">
        <v>272</v>
      </c>
      <c r="C35" s="378"/>
      <c r="D35" s="382" t="s">
        <v>170</v>
      </c>
      <c r="E35" s="383">
        <v>75</v>
      </c>
      <c r="F35" s="211">
        <v>27660.13</v>
      </c>
      <c r="G35" s="211">
        <v>12263.17</v>
      </c>
      <c r="H35" s="211">
        <v>9624.06</v>
      </c>
      <c r="I35" s="329">
        <v>21566.17</v>
      </c>
      <c r="J35" s="347">
        <v>61697.58</v>
      </c>
    </row>
    <row r="36" spans="1:10" s="144" customFormat="1" x14ac:dyDescent="0.3">
      <c r="A36" s="66" t="s">
        <v>216</v>
      </c>
      <c r="B36" s="378" t="s">
        <v>273</v>
      </c>
      <c r="C36" s="378"/>
      <c r="D36" s="382" t="s">
        <v>180</v>
      </c>
      <c r="E36" s="384">
        <v>65</v>
      </c>
      <c r="F36" s="148">
        <v>-501128.49</v>
      </c>
      <c r="G36" s="148">
        <v>-584783.09</v>
      </c>
      <c r="H36" s="148">
        <v>-516629.3</v>
      </c>
      <c r="I36" s="331">
        <v>-605598.98</v>
      </c>
      <c r="J36" s="348">
        <v>-444485.25</v>
      </c>
    </row>
    <row r="37" spans="1:10" s="144" customFormat="1" x14ac:dyDescent="0.3">
      <c r="A37" s="66" t="s">
        <v>352</v>
      </c>
      <c r="B37" s="378" t="s">
        <v>353</v>
      </c>
      <c r="C37" s="378"/>
      <c r="D37" s="382" t="s">
        <v>170</v>
      </c>
      <c r="E37" s="384">
        <v>769</v>
      </c>
      <c r="F37" s="291"/>
      <c r="G37" s="148">
        <v>369318.04</v>
      </c>
      <c r="H37" s="148">
        <v>827574.4</v>
      </c>
      <c r="I37" s="331">
        <v>2044209.7</v>
      </c>
      <c r="J37" s="348">
        <v>2154486.5499999998</v>
      </c>
    </row>
    <row r="38" spans="1:10" s="144" customFormat="1" x14ac:dyDescent="0.3">
      <c r="A38" s="66" t="s">
        <v>220</v>
      </c>
      <c r="B38" s="378" t="s">
        <v>354</v>
      </c>
      <c r="C38" s="378"/>
      <c r="D38" s="382" t="s">
        <v>180</v>
      </c>
      <c r="E38" s="384">
        <v>669</v>
      </c>
      <c r="F38" s="291"/>
      <c r="G38" s="148">
        <v>-192317.62</v>
      </c>
      <c r="H38" s="148">
        <v>-71932.789999999994</v>
      </c>
      <c r="I38" s="331">
        <v>-47805.71</v>
      </c>
      <c r="J38" s="64">
        <v>0</v>
      </c>
    </row>
    <row r="39" spans="1:10" s="144" customFormat="1" ht="6.75" customHeight="1" thickBot="1" x14ac:dyDescent="0.35">
      <c r="A39" s="47"/>
      <c r="B39" s="378"/>
      <c r="C39" s="378"/>
      <c r="D39" s="382"/>
      <c r="E39" s="384"/>
      <c r="F39" s="297"/>
      <c r="G39" s="159"/>
      <c r="H39" s="159"/>
      <c r="I39" s="336"/>
      <c r="J39" s="346"/>
    </row>
    <row r="40" spans="1:10" s="144" customFormat="1" ht="14.4" thickTop="1" x14ac:dyDescent="0.3">
      <c r="A40" s="215"/>
      <c r="B40" s="372" t="s">
        <v>374</v>
      </c>
      <c r="C40" s="373"/>
      <c r="D40" s="374"/>
      <c r="E40" s="375" t="s">
        <v>373</v>
      </c>
      <c r="F40" s="202">
        <f t="shared" ref="F40" si="6">SUM(F35:F36)</f>
        <v>-473468.36</v>
      </c>
      <c r="G40" s="202">
        <f>SUM(G35:G38)</f>
        <v>-395519.49999999994</v>
      </c>
      <c r="H40" s="202">
        <f>SUM(H35:H38)</f>
        <v>248636.37000000005</v>
      </c>
      <c r="I40" s="337">
        <f>SUM(I35:I38)</f>
        <v>1412371.1800000002</v>
      </c>
      <c r="J40" s="349">
        <f>SUM(J35:J38)</f>
        <v>1771698.88</v>
      </c>
    </row>
    <row r="41" spans="1:10" s="144" customFormat="1" ht="6" customHeight="1" thickBot="1" x14ac:dyDescent="0.35">
      <c r="A41" s="203"/>
      <c r="B41" s="97"/>
      <c r="C41" s="97"/>
      <c r="D41" s="97"/>
      <c r="E41" s="251"/>
      <c r="F41" s="217"/>
      <c r="G41" s="217"/>
      <c r="H41" s="217"/>
      <c r="I41" s="335"/>
      <c r="J41" s="346"/>
    </row>
    <row r="42" spans="1:10" s="144" customFormat="1" ht="15" customHeight="1" thickTop="1" x14ac:dyDescent="0.3">
      <c r="A42" s="38"/>
      <c r="B42" s="119"/>
      <c r="C42" s="119"/>
      <c r="D42" s="119"/>
      <c r="E42" s="256" t="s">
        <v>371</v>
      </c>
      <c r="F42" s="137"/>
      <c r="G42" s="137"/>
      <c r="H42" s="137"/>
      <c r="I42" s="137"/>
      <c r="J42" s="64"/>
    </row>
    <row r="43" spans="1:10" x14ac:dyDescent="0.3">
      <c r="A43" s="41" t="s">
        <v>369</v>
      </c>
      <c r="B43" s="43"/>
      <c r="C43" s="43"/>
      <c r="D43" s="43"/>
      <c r="E43" s="43"/>
      <c r="F43" s="255"/>
      <c r="G43" s="255"/>
      <c r="H43" s="255"/>
      <c r="I43" s="255"/>
      <c r="J43" s="186"/>
    </row>
    <row r="44" spans="1:10" ht="4.5" customHeight="1" x14ac:dyDescent="0.3">
      <c r="A44" s="47"/>
      <c r="B44" s="48"/>
      <c r="C44" s="48"/>
      <c r="D44" s="48"/>
      <c r="E44" s="48"/>
      <c r="F44" s="142"/>
      <c r="G44" s="142"/>
      <c r="H44" s="142"/>
      <c r="I44" s="142"/>
      <c r="J44" s="317"/>
    </row>
    <row r="45" spans="1:10" s="144" customFormat="1" x14ac:dyDescent="0.3">
      <c r="A45" s="66" t="s">
        <v>214</v>
      </c>
      <c r="B45" s="34" t="s">
        <v>274</v>
      </c>
      <c r="C45" s="34"/>
      <c r="D45" s="34"/>
      <c r="E45" s="141"/>
      <c r="F45" s="223">
        <f t="shared" ref="F45" si="7">SUM(F46:F47)</f>
        <v>2087455.27</v>
      </c>
      <c r="G45" s="292"/>
      <c r="H45" s="292"/>
      <c r="I45" s="338"/>
      <c r="J45" s="338"/>
    </row>
    <row r="46" spans="1:10" s="144" customFormat="1" x14ac:dyDescent="0.3">
      <c r="A46" s="66"/>
      <c r="B46" s="114" t="s">
        <v>275</v>
      </c>
      <c r="D46" s="154" t="s">
        <v>170</v>
      </c>
      <c r="E46" s="167">
        <v>765</v>
      </c>
      <c r="F46" s="148">
        <v>3649.69</v>
      </c>
      <c r="G46" s="291"/>
      <c r="H46" s="291"/>
      <c r="I46" s="339"/>
      <c r="J46" s="339"/>
    </row>
    <row r="47" spans="1:10" s="144" customFormat="1" x14ac:dyDescent="0.3">
      <c r="A47" s="66"/>
      <c r="B47" s="114" t="s">
        <v>276</v>
      </c>
      <c r="D47" s="154" t="s">
        <v>170</v>
      </c>
      <c r="E47" s="236" t="s">
        <v>277</v>
      </c>
      <c r="F47" s="148">
        <v>2083805.58</v>
      </c>
      <c r="G47" s="291"/>
      <c r="H47" s="291"/>
      <c r="I47" s="339"/>
      <c r="J47" s="339"/>
    </row>
    <row r="48" spans="1:10" s="144" customFormat="1" x14ac:dyDescent="0.3">
      <c r="A48" s="66" t="s">
        <v>216</v>
      </c>
      <c r="B48" s="34" t="s">
        <v>278</v>
      </c>
      <c r="C48" s="34"/>
      <c r="D48" s="154" t="s">
        <v>180</v>
      </c>
      <c r="E48" s="167">
        <v>66</v>
      </c>
      <c r="F48" s="148">
        <v>-8272010.1699999999</v>
      </c>
      <c r="G48" s="291"/>
      <c r="H48" s="291"/>
      <c r="I48" s="339"/>
      <c r="J48" s="339"/>
    </row>
    <row r="49" spans="1:10" s="144" customFormat="1" ht="7.5" customHeight="1" x14ac:dyDescent="0.3">
      <c r="A49" s="66"/>
      <c r="B49" s="34"/>
      <c r="C49" s="34"/>
      <c r="D49" s="154"/>
      <c r="E49" s="167"/>
      <c r="F49" s="188"/>
      <c r="G49" s="293"/>
      <c r="H49" s="293"/>
      <c r="I49" s="340"/>
      <c r="J49" s="340"/>
    </row>
    <row r="50" spans="1:10" s="144" customFormat="1" x14ac:dyDescent="0.3">
      <c r="A50" s="215"/>
      <c r="B50" s="185" t="s">
        <v>279</v>
      </c>
      <c r="C50" s="93"/>
      <c r="D50" s="138"/>
      <c r="E50" s="45" t="s">
        <v>280</v>
      </c>
      <c r="F50" s="228">
        <f t="shared" ref="F50" si="8">F45+F48</f>
        <v>-6184554.9000000004</v>
      </c>
      <c r="G50" s="294"/>
      <c r="H50" s="294"/>
      <c r="I50" s="341"/>
      <c r="J50" s="341"/>
    </row>
    <row r="51" spans="1:10" s="144" customFormat="1" ht="6" customHeight="1" thickBot="1" x14ac:dyDescent="0.35">
      <c r="A51" s="168"/>
      <c r="B51" s="97"/>
      <c r="C51" s="97"/>
      <c r="D51" s="97"/>
      <c r="E51" s="251"/>
      <c r="F51" s="217"/>
      <c r="G51" s="295"/>
      <c r="H51" s="295"/>
      <c r="I51" s="342"/>
      <c r="J51" s="342"/>
    </row>
    <row r="52" spans="1:10" s="144" customFormat="1" ht="14.1" customHeight="1" thickTop="1" x14ac:dyDescent="0.3">
      <c r="A52" s="378"/>
      <c r="B52" s="385"/>
      <c r="C52" s="385"/>
      <c r="D52" s="119"/>
      <c r="E52" s="256"/>
      <c r="F52" s="137"/>
      <c r="G52" s="137"/>
      <c r="H52" s="137"/>
      <c r="I52" s="137"/>
      <c r="J52" s="64"/>
    </row>
    <row r="53" spans="1:10" x14ac:dyDescent="0.3">
      <c r="A53" s="386" t="s">
        <v>281</v>
      </c>
      <c r="B53" s="380"/>
      <c r="C53" s="380"/>
      <c r="D53" s="43"/>
      <c r="E53" s="43"/>
      <c r="F53" s="255"/>
      <c r="G53" s="255"/>
      <c r="H53" s="255"/>
      <c r="I53" s="255"/>
      <c r="J53" s="186"/>
    </row>
    <row r="54" spans="1:10" ht="3.75" customHeight="1" x14ac:dyDescent="0.3">
      <c r="A54" s="387"/>
      <c r="B54" s="381"/>
      <c r="C54" s="381"/>
      <c r="D54" s="48"/>
      <c r="E54" s="48"/>
      <c r="F54" s="142"/>
      <c r="G54" s="142"/>
      <c r="H54" s="142"/>
      <c r="I54" s="142"/>
      <c r="J54" s="317"/>
    </row>
    <row r="55" spans="1:10" ht="12.75" customHeight="1" x14ac:dyDescent="0.3">
      <c r="A55" s="388"/>
      <c r="B55" s="389" t="s">
        <v>372</v>
      </c>
      <c r="C55" s="378"/>
      <c r="D55" s="226"/>
      <c r="E55" s="141"/>
      <c r="F55" s="212">
        <f t="shared" ref="F55:G55" si="9">F30</f>
        <v>22064242.39000003</v>
      </c>
      <c r="G55" s="212">
        <f t="shared" si="9"/>
        <v>22606306.470000029</v>
      </c>
      <c r="H55" s="212">
        <f t="shared" ref="H55:I55" si="10">H30</f>
        <v>-28339218.050000101</v>
      </c>
      <c r="I55" s="343">
        <f t="shared" si="10"/>
        <v>-34588323.960000008</v>
      </c>
      <c r="J55" s="64">
        <f t="shared" ref="J55" si="11">J30</f>
        <v>-26018795.909999967</v>
      </c>
    </row>
    <row r="56" spans="1:10" ht="12.75" customHeight="1" x14ac:dyDescent="0.3">
      <c r="A56" s="388"/>
      <c r="B56" s="389" t="s">
        <v>374</v>
      </c>
      <c r="C56" s="378"/>
      <c r="D56" s="226"/>
      <c r="E56" s="236"/>
      <c r="F56" s="224">
        <f t="shared" ref="F56:G56" si="12">F40</f>
        <v>-473468.36</v>
      </c>
      <c r="G56" s="224">
        <f t="shared" si="12"/>
        <v>-395519.49999999994</v>
      </c>
      <c r="H56" s="224">
        <f t="shared" ref="H56:I56" si="13">H40</f>
        <v>248636.37000000005</v>
      </c>
      <c r="I56" s="344">
        <f t="shared" si="13"/>
        <v>1412371.1800000002</v>
      </c>
      <c r="J56" s="64">
        <f t="shared" ref="J56" si="14">J40</f>
        <v>1771698.88</v>
      </c>
    </row>
    <row r="57" spans="1:10" s="144" customFormat="1" x14ac:dyDescent="0.3">
      <c r="A57" s="388"/>
      <c r="B57" s="389" t="s">
        <v>279</v>
      </c>
      <c r="C57" s="378"/>
      <c r="D57" s="226"/>
      <c r="E57" s="236"/>
      <c r="F57" s="224">
        <f>F50</f>
        <v>-6184554.9000000004</v>
      </c>
      <c r="G57" s="292"/>
      <c r="H57" s="292"/>
      <c r="I57" s="338"/>
      <c r="J57" s="338"/>
    </row>
    <row r="58" spans="1:10" s="144" customFormat="1" ht="6" customHeight="1" x14ac:dyDescent="0.3">
      <c r="A58" s="47"/>
      <c r="B58" s="48"/>
      <c r="C58" s="48"/>
      <c r="D58" s="48"/>
      <c r="E58" s="117"/>
      <c r="F58" s="221"/>
      <c r="G58" s="296"/>
      <c r="H58" s="296"/>
      <c r="I58" s="345"/>
      <c r="J58" s="345"/>
    </row>
    <row r="59" spans="1:10" s="144" customFormat="1" ht="15" x14ac:dyDescent="0.3">
      <c r="A59" s="161" t="s">
        <v>222</v>
      </c>
      <c r="B59" s="257" t="s">
        <v>343</v>
      </c>
      <c r="D59" s="258"/>
      <c r="F59" s="228">
        <f t="shared" ref="F59:G59" si="15">SUM(F55:F57)</f>
        <v>15406219.130000031</v>
      </c>
      <c r="G59" s="228">
        <f t="shared" si="15"/>
        <v>22210786.970000029</v>
      </c>
      <c r="H59" s="228">
        <f t="shared" ref="H59:I59" si="16">SUM(H55:H57)</f>
        <v>-28090581.6800001</v>
      </c>
      <c r="I59" s="334">
        <f t="shared" si="16"/>
        <v>-33175952.780000009</v>
      </c>
      <c r="J59" s="95">
        <f t="shared" ref="J59" si="17">SUM(J55:J57)</f>
        <v>-24247097.029999968</v>
      </c>
    </row>
    <row r="60" spans="1:10" s="144" customFormat="1" ht="14.25" customHeight="1" thickBot="1" x14ac:dyDescent="0.35">
      <c r="A60" s="168"/>
      <c r="B60" s="259" t="s">
        <v>315</v>
      </c>
      <c r="C60" s="260"/>
      <c r="D60" s="5" t="s">
        <v>311</v>
      </c>
      <c r="E60" s="261"/>
      <c r="F60" s="261"/>
      <c r="G60" s="261"/>
      <c r="H60" s="261"/>
      <c r="I60" s="98"/>
      <c r="J60" s="123"/>
    </row>
    <row r="61" spans="1:10" s="144" customFormat="1" ht="14.4" thickTop="1" x14ac:dyDescent="0.3">
      <c r="A61" s="34"/>
      <c r="B61" s="133"/>
      <c r="C61" s="34"/>
      <c r="D61" s="34"/>
      <c r="E61" s="100"/>
      <c r="F61" s="100"/>
      <c r="G61" s="100"/>
      <c r="H61" s="100"/>
      <c r="I61" s="100"/>
      <c r="J61" s="34"/>
    </row>
    <row r="62" spans="1:10" s="34" customFormat="1" x14ac:dyDescent="0.3"/>
    <row r="63" spans="1:10" s="144" customFormat="1" ht="15" customHeight="1" x14ac:dyDescent="0.3">
      <c r="E63" s="262"/>
      <c r="F63" s="262"/>
      <c r="G63" s="262"/>
      <c r="H63" s="262"/>
      <c r="I63" s="262"/>
      <c r="J63" s="34"/>
    </row>
    <row r="64" spans="1:10" s="144" customFormat="1" ht="15" customHeight="1" x14ac:dyDescent="0.3">
      <c r="E64" s="262"/>
      <c r="F64" s="262"/>
      <c r="G64" s="262"/>
      <c r="H64" s="262"/>
      <c r="I64" s="262"/>
      <c r="J64" s="34"/>
    </row>
    <row r="65" spans="5:10" s="144" customFormat="1" x14ac:dyDescent="0.3">
      <c r="E65" s="262"/>
      <c r="F65" s="262"/>
      <c r="G65" s="262"/>
      <c r="H65" s="262"/>
      <c r="I65" s="262"/>
      <c r="J65" s="34"/>
    </row>
    <row r="66" spans="5:10" s="144" customFormat="1" x14ac:dyDescent="0.3">
      <c r="E66" s="262"/>
      <c r="F66" s="262"/>
      <c r="G66" s="262"/>
      <c r="H66" s="262"/>
      <c r="I66" s="262"/>
      <c r="J66" s="34"/>
    </row>
    <row r="67" spans="5:10" s="144" customFormat="1" x14ac:dyDescent="0.3">
      <c r="E67" s="262"/>
      <c r="F67" s="263"/>
      <c r="G67" s="263"/>
      <c r="H67" s="263"/>
      <c r="I67" s="263"/>
      <c r="J67" s="34"/>
    </row>
    <row r="68" spans="5:10" s="144" customFormat="1" x14ac:dyDescent="0.3">
      <c r="E68" s="262"/>
      <c r="F68" s="262"/>
      <c r="G68" s="262"/>
      <c r="H68" s="262"/>
      <c r="I68" s="262"/>
      <c r="J68" s="34"/>
    </row>
    <row r="69" spans="5:10" s="144" customFormat="1" x14ac:dyDescent="0.3">
      <c r="E69" s="262"/>
      <c r="F69" s="262"/>
      <c r="G69" s="262"/>
      <c r="H69" s="262"/>
      <c r="I69" s="262"/>
      <c r="J69" s="34"/>
    </row>
    <row r="70" spans="5:10" s="144" customFormat="1" x14ac:dyDescent="0.3">
      <c r="F70" s="262"/>
      <c r="G70" s="262"/>
      <c r="H70" s="262"/>
      <c r="I70" s="262"/>
      <c r="J70" s="34"/>
    </row>
    <row r="71" spans="5:10" s="144" customFormat="1" x14ac:dyDescent="0.3">
      <c r="F71" s="262"/>
      <c r="G71" s="262"/>
      <c r="H71" s="262"/>
      <c r="I71" s="262"/>
      <c r="J71" s="34"/>
    </row>
    <row r="72" spans="5:10" s="144" customFormat="1" x14ac:dyDescent="0.3">
      <c r="F72" s="262"/>
      <c r="G72" s="262"/>
      <c r="H72" s="262"/>
      <c r="I72" s="262"/>
      <c r="J72" s="34"/>
    </row>
    <row r="73" spans="5:10" s="144" customFormat="1" x14ac:dyDescent="0.3">
      <c r="F73" s="262"/>
      <c r="G73" s="262"/>
      <c r="H73" s="262"/>
      <c r="I73" s="262"/>
      <c r="J73" s="34"/>
    </row>
    <row r="74" spans="5:10" s="144" customFormat="1" x14ac:dyDescent="0.3">
      <c r="E74" s="262"/>
      <c r="F74" s="262"/>
      <c r="G74" s="262"/>
      <c r="H74" s="262"/>
      <c r="I74" s="262"/>
      <c r="J74" s="34"/>
    </row>
    <row r="75" spans="5:10" s="144" customFormat="1" x14ac:dyDescent="0.3">
      <c r="E75" s="262"/>
      <c r="F75" s="262"/>
      <c r="G75" s="262"/>
      <c r="H75" s="262"/>
      <c r="I75" s="262"/>
      <c r="J75" s="34"/>
    </row>
  </sheetData>
  <hyperlinks>
    <hyperlink ref="D9" location="'Uitsplitsing per VI'!A145" display="Uitsplitsing per VI" xr:uid="{00000000-0004-0000-0700-000000000000}"/>
    <hyperlink ref="D60" location="'Uitsplitsing per VI'!A158" display="Uitsplitsing per VI" xr:uid="{00000000-0004-0000-0700-000001000000}"/>
  </hyperlinks>
  <pageMargins left="0" right="0" top="0.19685039370078741" bottom="0" header="0.51181102362204722" footer="0.11811023622047245"/>
  <pageSetup paperSize="9" scale="90" orientation="portrait" r:id="rId1"/>
  <headerFooter alignWithMargins="0">
    <oddFooter>&amp;R&amp;8&amp;Z&amp;F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K170"/>
  <sheetViews>
    <sheetView workbookViewId="0">
      <selection activeCell="F13" sqref="F13"/>
    </sheetView>
  </sheetViews>
  <sheetFormatPr defaultColWidth="8.88671875" defaultRowHeight="14.4" x14ac:dyDescent="0.3"/>
  <cols>
    <col min="1" max="1" width="6.6640625" customWidth="1"/>
    <col min="2" max="6" width="21.6640625" customWidth="1"/>
  </cols>
  <sheetData>
    <row r="1" spans="1:5" ht="18" x14ac:dyDescent="0.35">
      <c r="A1" s="264" t="s">
        <v>319</v>
      </c>
    </row>
    <row r="2" spans="1:5" ht="15.6" x14ac:dyDescent="0.3">
      <c r="A2" s="265">
        <v>100</v>
      </c>
      <c r="B2" s="32" t="s">
        <v>320</v>
      </c>
    </row>
    <row r="3" spans="1:5" ht="15.6" x14ac:dyDescent="0.3">
      <c r="A3" s="265">
        <v>200</v>
      </c>
      <c r="B3" s="32" t="s">
        <v>321</v>
      </c>
    </row>
    <row r="4" spans="1:5" ht="15.6" x14ac:dyDescent="0.3">
      <c r="A4" s="265">
        <v>300</v>
      </c>
      <c r="B4" s="32" t="s">
        <v>322</v>
      </c>
    </row>
    <row r="5" spans="1:5" ht="15.6" x14ac:dyDescent="0.3">
      <c r="A5" s="265">
        <v>400</v>
      </c>
      <c r="B5" s="32" t="s">
        <v>323</v>
      </c>
    </row>
    <row r="6" spans="1:5" ht="15.6" x14ac:dyDescent="0.3">
      <c r="A6" s="265">
        <v>500</v>
      </c>
      <c r="B6" s="32" t="s">
        <v>324</v>
      </c>
    </row>
    <row r="7" spans="1:5" ht="15.6" x14ac:dyDescent="0.3">
      <c r="A7" s="265">
        <v>600</v>
      </c>
      <c r="B7" s="32" t="s">
        <v>325</v>
      </c>
    </row>
    <row r="8" spans="1:5" ht="15.6" x14ac:dyDescent="0.3">
      <c r="A8" s="265">
        <v>900</v>
      </c>
      <c r="B8" s="32" t="s">
        <v>333</v>
      </c>
    </row>
    <row r="9" spans="1:5" x14ac:dyDescent="0.3">
      <c r="A9" s="266"/>
    </row>
    <row r="11" spans="1:5" ht="21" x14ac:dyDescent="0.4">
      <c r="A11" s="267" t="s">
        <v>304</v>
      </c>
      <c r="B11" s="268"/>
      <c r="C11" s="268"/>
      <c r="D11" s="268"/>
      <c r="E11" s="268"/>
    </row>
    <row r="12" spans="1:5" ht="10.199999999999999" customHeight="1" x14ac:dyDescent="0.3">
      <c r="A12" s="269"/>
    </row>
    <row r="13" spans="1:5" s="270" customFormat="1" ht="18" x14ac:dyDescent="0.35">
      <c r="A13" s="264" t="s">
        <v>283</v>
      </c>
    </row>
    <row r="14" spans="1:5" ht="8.4" customHeight="1" x14ac:dyDescent="0.3">
      <c r="A14" s="269"/>
    </row>
    <row r="15" spans="1:5" s="32" customFormat="1" ht="15.6" x14ac:dyDescent="0.3">
      <c r="A15" s="31" t="s">
        <v>284</v>
      </c>
    </row>
    <row r="17" spans="1:6" x14ac:dyDescent="0.3">
      <c r="A17" s="271" t="s">
        <v>285</v>
      </c>
      <c r="B17" s="271">
        <v>2014</v>
      </c>
      <c r="C17" s="271">
        <v>2015</v>
      </c>
      <c r="D17" s="271">
        <v>2016</v>
      </c>
      <c r="E17" s="271">
        <v>2017</v>
      </c>
      <c r="F17" s="271">
        <v>2018</v>
      </c>
    </row>
    <row r="18" spans="1:6" x14ac:dyDescent="0.3">
      <c r="A18" s="272">
        <v>100</v>
      </c>
      <c r="B18" s="273">
        <v>342774433.69</v>
      </c>
      <c r="C18" s="273">
        <v>312960647.07999998</v>
      </c>
      <c r="D18" s="273">
        <v>297364650.52999997</v>
      </c>
      <c r="E18" s="273">
        <v>296953370.19</v>
      </c>
      <c r="F18" s="283">
        <v>303523717.81</v>
      </c>
    </row>
    <row r="19" spans="1:6" x14ac:dyDescent="0.3">
      <c r="A19" s="274">
        <v>200</v>
      </c>
      <c r="B19" s="275">
        <v>41938293.140000001</v>
      </c>
      <c r="C19" s="275">
        <v>42066547.369999997</v>
      </c>
      <c r="D19" s="275">
        <v>43057171.960000001</v>
      </c>
      <c r="E19" s="275">
        <v>46699449.659999996</v>
      </c>
      <c r="F19" s="285">
        <v>52012274.869999997</v>
      </c>
    </row>
    <row r="20" spans="1:6" x14ac:dyDescent="0.3">
      <c r="A20" s="274">
        <v>300</v>
      </c>
      <c r="B20" s="275">
        <v>220403428.5</v>
      </c>
      <c r="C20" s="275">
        <v>192059476.66999999</v>
      </c>
      <c r="D20" s="275">
        <v>174971282.18000001</v>
      </c>
      <c r="E20" s="275">
        <v>169932708.80000001</v>
      </c>
      <c r="F20" s="285">
        <v>175532409.34</v>
      </c>
    </row>
    <row r="21" spans="1:6" x14ac:dyDescent="0.3">
      <c r="A21" s="274">
        <v>400</v>
      </c>
      <c r="B21" s="275">
        <v>44531968.579999998</v>
      </c>
      <c r="C21" s="275">
        <v>38736346.859999999</v>
      </c>
      <c r="D21" s="275">
        <v>33736391.539999999</v>
      </c>
      <c r="E21" s="275">
        <v>30795738.329999998</v>
      </c>
      <c r="F21" s="285">
        <v>29864510.940000001</v>
      </c>
    </row>
    <row r="22" spans="1:6" x14ac:dyDescent="0.3">
      <c r="A22" s="274">
        <v>500</v>
      </c>
      <c r="B22" s="275">
        <v>87501835.590000004</v>
      </c>
      <c r="C22" s="275">
        <v>77334649.569999993</v>
      </c>
      <c r="D22" s="275">
        <v>72977611.469999999</v>
      </c>
      <c r="E22" s="275">
        <v>74188057.340000004</v>
      </c>
      <c r="F22" s="285">
        <v>78793600.799999997</v>
      </c>
    </row>
    <row r="23" spans="1:6" x14ac:dyDescent="0.3">
      <c r="A23" s="274">
        <v>600</v>
      </c>
      <c r="B23" s="275">
        <v>17192974.57</v>
      </c>
      <c r="C23" s="275">
        <v>17256391.93</v>
      </c>
      <c r="D23" s="275">
        <v>18439071.109999999</v>
      </c>
      <c r="E23" s="275">
        <v>20412483.359999999</v>
      </c>
      <c r="F23" s="285">
        <v>23116839.43</v>
      </c>
    </row>
    <row r="24" spans="1:6" x14ac:dyDescent="0.3">
      <c r="A24" s="276">
        <v>900</v>
      </c>
      <c r="B24" s="277">
        <v>9890757.5399999991</v>
      </c>
      <c r="C24" s="277">
        <v>10978488.880000001</v>
      </c>
      <c r="D24" s="277">
        <v>12899327.779999999</v>
      </c>
      <c r="E24" s="277">
        <v>15613057.01</v>
      </c>
      <c r="F24" s="350">
        <v>18820547.039999999</v>
      </c>
    </row>
    <row r="25" spans="1:6" x14ac:dyDescent="0.3">
      <c r="A25" s="278" t="s">
        <v>286</v>
      </c>
      <c r="B25" s="279">
        <f t="shared" ref="B25" si="0">SUM(B18:B24)</f>
        <v>764233691.61000001</v>
      </c>
      <c r="C25" s="279">
        <f>SUM(C18:C24)</f>
        <v>691392548.3599999</v>
      </c>
      <c r="D25" s="279">
        <f>SUM(D18:D24)</f>
        <v>653445506.56999993</v>
      </c>
      <c r="E25" s="279">
        <f>SUM(E18:E24)</f>
        <v>654594864.69000006</v>
      </c>
      <c r="F25" s="367">
        <f>SUM(F18:F24)</f>
        <v>681663900.2299999</v>
      </c>
    </row>
    <row r="27" spans="1:6" s="270" customFormat="1" ht="18" x14ac:dyDescent="0.35">
      <c r="A27" s="264" t="s">
        <v>287</v>
      </c>
    </row>
    <row r="28" spans="1:6" ht="7.2" customHeight="1" x14ac:dyDescent="0.3">
      <c r="A28" s="280"/>
    </row>
    <row r="29" spans="1:6" s="32" customFormat="1" ht="15.6" x14ac:dyDescent="0.3">
      <c r="A29" s="31" t="s">
        <v>288</v>
      </c>
    </row>
    <row r="30" spans="1:6" x14ac:dyDescent="0.3">
      <c r="A30" s="280"/>
    </row>
    <row r="31" spans="1:6" x14ac:dyDescent="0.3">
      <c r="A31" s="280" t="s">
        <v>111</v>
      </c>
    </row>
    <row r="32" spans="1:6" x14ac:dyDescent="0.3">
      <c r="A32" s="280"/>
    </row>
    <row r="33" spans="1:6" x14ac:dyDescent="0.3">
      <c r="A33" s="280" t="s">
        <v>289</v>
      </c>
    </row>
    <row r="35" spans="1:6" x14ac:dyDescent="0.3">
      <c r="A35" s="271" t="s">
        <v>285</v>
      </c>
      <c r="B35" s="271">
        <v>2014</v>
      </c>
      <c r="C35" s="271">
        <v>2015</v>
      </c>
      <c r="D35" s="271">
        <v>2016</v>
      </c>
      <c r="E35" s="271">
        <v>2017</v>
      </c>
      <c r="F35" s="271">
        <v>2018</v>
      </c>
    </row>
    <row r="36" spans="1:6" x14ac:dyDescent="0.3">
      <c r="A36" s="272">
        <v>100</v>
      </c>
      <c r="B36" s="273">
        <v>605087955.63999999</v>
      </c>
      <c r="C36" s="273">
        <v>628919552.17999995</v>
      </c>
      <c r="D36" s="273">
        <v>637917308.22000003</v>
      </c>
      <c r="E36" s="273">
        <v>638992499.21000004</v>
      </c>
      <c r="F36" s="283">
        <v>678249552.02999997</v>
      </c>
    </row>
    <row r="37" spans="1:6" x14ac:dyDescent="0.3">
      <c r="A37" s="274">
        <v>200</v>
      </c>
      <c r="B37" s="275">
        <v>78638735.599999994</v>
      </c>
      <c r="C37" s="275">
        <v>80033405.25</v>
      </c>
      <c r="D37" s="275">
        <v>79298546.629999995</v>
      </c>
      <c r="E37" s="275">
        <v>82539098.159999996</v>
      </c>
      <c r="F37" s="285">
        <v>89342881.540000007</v>
      </c>
    </row>
    <row r="38" spans="1:6" x14ac:dyDescent="0.3">
      <c r="A38" s="274">
        <v>300</v>
      </c>
      <c r="B38" s="275">
        <v>636288566.50999999</v>
      </c>
      <c r="C38" s="275">
        <v>631567679.49000001</v>
      </c>
      <c r="D38" s="275">
        <v>598842464.79999995</v>
      </c>
      <c r="E38" s="275">
        <v>605973176.44000006</v>
      </c>
      <c r="F38" s="285">
        <v>636548351.99000001</v>
      </c>
    </row>
    <row r="39" spans="1:6" x14ac:dyDescent="0.3">
      <c r="A39" s="274">
        <v>400</v>
      </c>
      <c r="B39" s="275">
        <v>92333929.709999993</v>
      </c>
      <c r="C39" s="275">
        <v>90801049.989999995</v>
      </c>
      <c r="D39" s="275">
        <v>86295895.040000007</v>
      </c>
      <c r="E39" s="275">
        <v>86049890.200000003</v>
      </c>
      <c r="F39" s="285">
        <v>89633788.280000001</v>
      </c>
    </row>
    <row r="40" spans="1:6" x14ac:dyDescent="0.3">
      <c r="A40" s="274">
        <v>500</v>
      </c>
      <c r="B40" s="275">
        <v>272870513.29000002</v>
      </c>
      <c r="C40" s="275">
        <v>281387466.22000003</v>
      </c>
      <c r="D40" s="275">
        <v>280335209.04000002</v>
      </c>
      <c r="E40" s="275">
        <v>287084631.88</v>
      </c>
      <c r="F40" s="285">
        <v>309993391.70999998</v>
      </c>
    </row>
    <row r="41" spans="1:6" x14ac:dyDescent="0.3">
      <c r="A41" s="276">
        <v>600</v>
      </c>
      <c r="B41" s="277">
        <v>10762418.119999999</v>
      </c>
      <c r="C41" s="277">
        <v>11363042.380000001</v>
      </c>
      <c r="D41" s="277">
        <v>10890175.65</v>
      </c>
      <c r="E41" s="277">
        <v>11670342.09</v>
      </c>
      <c r="F41" s="350">
        <v>12489135.09</v>
      </c>
    </row>
    <row r="42" spans="1:6" x14ac:dyDescent="0.3">
      <c r="A42" s="278" t="s">
        <v>286</v>
      </c>
      <c r="B42" s="279">
        <f t="shared" ref="B42:C42" si="1">SUM(B36:B41)</f>
        <v>1695982118.8699999</v>
      </c>
      <c r="C42" s="279">
        <f t="shared" si="1"/>
        <v>1724072195.5100002</v>
      </c>
      <c r="D42" s="279">
        <f t="shared" ref="D42" si="2">SUM(D36:D41)</f>
        <v>1693579599.3800001</v>
      </c>
      <c r="E42" s="279">
        <f>SUM(E36:E41)</f>
        <v>1712309637.9799998</v>
      </c>
      <c r="F42" s="279">
        <f>SUM(F36:F41)</f>
        <v>1816257100.6399999</v>
      </c>
    </row>
    <row r="44" spans="1:6" x14ac:dyDescent="0.3">
      <c r="A44" s="280" t="s">
        <v>290</v>
      </c>
    </row>
    <row r="46" spans="1:6" x14ac:dyDescent="0.3">
      <c r="A46" s="271" t="s">
        <v>285</v>
      </c>
      <c r="B46" s="271">
        <v>2014</v>
      </c>
      <c r="C46" s="271">
        <v>2015</v>
      </c>
      <c r="D46" s="271">
        <v>2016</v>
      </c>
      <c r="E46" s="271">
        <v>2017</v>
      </c>
      <c r="F46" s="271">
        <v>2018</v>
      </c>
    </row>
    <row r="47" spans="1:6" x14ac:dyDescent="0.3">
      <c r="A47" s="282">
        <v>100</v>
      </c>
      <c r="B47" s="283">
        <v>277800955.60000002</v>
      </c>
      <c r="C47" s="283">
        <v>269894232.13999999</v>
      </c>
      <c r="D47" s="283">
        <v>271207213.94</v>
      </c>
      <c r="E47" s="283">
        <v>264068624.06</v>
      </c>
      <c r="F47" s="283">
        <v>266473882.65000001</v>
      </c>
    </row>
    <row r="48" spans="1:6" x14ac:dyDescent="0.3">
      <c r="A48" s="284">
        <v>200</v>
      </c>
      <c r="B48" s="285">
        <v>27322064.390000001</v>
      </c>
      <c r="C48" s="285">
        <v>26342120.359999999</v>
      </c>
      <c r="D48" s="285">
        <v>28041482.18</v>
      </c>
      <c r="E48" s="285">
        <v>27555542.84</v>
      </c>
      <c r="F48" s="285">
        <v>27785459.780000001</v>
      </c>
    </row>
    <row r="49" spans="1:6" x14ac:dyDescent="0.3">
      <c r="A49" s="284">
        <v>300</v>
      </c>
      <c r="B49" s="285">
        <v>178879213.59999999</v>
      </c>
      <c r="C49" s="285">
        <v>174329420.19999999</v>
      </c>
      <c r="D49" s="285">
        <v>175353215.19999999</v>
      </c>
      <c r="E49" s="285">
        <v>172760592.77000001</v>
      </c>
      <c r="F49" s="285">
        <v>176288559.24000001</v>
      </c>
    </row>
    <row r="50" spans="1:6" x14ac:dyDescent="0.3">
      <c r="A50" s="284">
        <v>400</v>
      </c>
      <c r="B50" s="285">
        <v>27527538.77</v>
      </c>
      <c r="C50" s="285">
        <v>28012347.16</v>
      </c>
      <c r="D50" s="285">
        <v>27533482</v>
      </c>
      <c r="E50" s="285">
        <v>27086867.079999998</v>
      </c>
      <c r="F50" s="285">
        <v>27323164.23</v>
      </c>
    </row>
    <row r="51" spans="1:6" x14ac:dyDescent="0.3">
      <c r="A51" s="284">
        <v>500</v>
      </c>
      <c r="B51" s="285">
        <v>121146540.62</v>
      </c>
      <c r="C51" s="285">
        <v>119200870.63</v>
      </c>
      <c r="D51" s="285">
        <v>122332624.17</v>
      </c>
      <c r="E51" s="285">
        <v>124553468.12</v>
      </c>
      <c r="F51" s="285">
        <v>126366507.56</v>
      </c>
    </row>
    <row r="52" spans="1:6" x14ac:dyDescent="0.3">
      <c r="A52" s="284">
        <v>600</v>
      </c>
      <c r="B52" s="285">
        <v>3209579.48</v>
      </c>
      <c r="C52" s="285">
        <v>3179589.32</v>
      </c>
      <c r="D52" s="285">
        <v>3362408.73</v>
      </c>
      <c r="E52" s="285">
        <v>3487202.25</v>
      </c>
      <c r="F52" s="350">
        <v>3720968.89</v>
      </c>
    </row>
    <row r="53" spans="1:6" x14ac:dyDescent="0.3">
      <c r="A53" s="278" t="s">
        <v>286</v>
      </c>
      <c r="B53" s="279">
        <f t="shared" ref="B53:E53" si="3">SUM(B47:B52)</f>
        <v>635885892.46000004</v>
      </c>
      <c r="C53" s="279">
        <f t="shared" si="3"/>
        <v>620958579.81000006</v>
      </c>
      <c r="D53" s="279">
        <f t="shared" ref="D53" si="4">SUM(D47:D52)</f>
        <v>627830426.22000003</v>
      </c>
      <c r="E53" s="279">
        <f t="shared" si="3"/>
        <v>619512297.11999989</v>
      </c>
      <c r="F53" s="279">
        <f t="shared" ref="F53" si="5">SUM(F47:F52)</f>
        <v>627958542.35000002</v>
      </c>
    </row>
    <row r="55" spans="1:6" x14ac:dyDescent="0.3">
      <c r="A55" s="280" t="s">
        <v>291</v>
      </c>
    </row>
    <row r="57" spans="1:6" x14ac:dyDescent="0.3">
      <c r="A57" s="271" t="s">
        <v>285</v>
      </c>
      <c r="B57" s="271">
        <v>2014</v>
      </c>
      <c r="C57" s="271">
        <v>2015</v>
      </c>
      <c r="D57" s="271">
        <v>2016</v>
      </c>
      <c r="E57" s="271">
        <v>2017</v>
      </c>
      <c r="F57" s="271">
        <v>2018</v>
      </c>
    </row>
    <row r="58" spans="1:6" x14ac:dyDescent="0.3">
      <c r="A58" s="284">
        <v>100</v>
      </c>
      <c r="B58" s="285">
        <v>1525515744.0699999</v>
      </c>
      <c r="C58" s="285">
        <v>1644380821.1900001</v>
      </c>
      <c r="D58" s="285">
        <v>1773217419.4200001</v>
      </c>
      <c r="E58" s="285">
        <v>1874691442.9200001</v>
      </c>
      <c r="F58" s="283">
        <v>2009346009.52</v>
      </c>
    </row>
    <row r="59" spans="1:6" x14ac:dyDescent="0.3">
      <c r="A59" s="274">
        <v>200</v>
      </c>
      <c r="B59" s="275">
        <v>200370133.59</v>
      </c>
      <c r="C59" s="275">
        <v>221576699.97</v>
      </c>
      <c r="D59" s="275">
        <v>245677269.71000001</v>
      </c>
      <c r="E59" s="275">
        <v>266088781.05000001</v>
      </c>
      <c r="F59" s="285">
        <v>293444471.14999998</v>
      </c>
    </row>
    <row r="60" spans="1:6" x14ac:dyDescent="0.3">
      <c r="A60" s="274">
        <v>300</v>
      </c>
      <c r="B60" s="275">
        <v>1625541994.9000001</v>
      </c>
      <c r="C60" s="275">
        <v>1778718394.72</v>
      </c>
      <c r="D60" s="275">
        <v>1933977829.5899999</v>
      </c>
      <c r="E60" s="275">
        <v>2075919584.8199999</v>
      </c>
      <c r="F60" s="285">
        <v>2246577809.54</v>
      </c>
    </row>
    <row r="61" spans="1:6" x14ac:dyDescent="0.3">
      <c r="A61" s="274">
        <v>400</v>
      </c>
      <c r="B61" s="275">
        <v>269400030.01999998</v>
      </c>
      <c r="C61" s="275">
        <v>282786888.10000002</v>
      </c>
      <c r="D61" s="275">
        <v>298727797.25999999</v>
      </c>
      <c r="E61" s="275">
        <v>308395628.69</v>
      </c>
      <c r="F61" s="285">
        <v>321043382.35000002</v>
      </c>
    </row>
    <row r="62" spans="1:6" x14ac:dyDescent="0.3">
      <c r="A62" s="274">
        <v>500</v>
      </c>
      <c r="B62" s="275">
        <v>665182981.67999995</v>
      </c>
      <c r="C62" s="275">
        <v>733232850.27999997</v>
      </c>
      <c r="D62" s="275">
        <v>803149513.35000002</v>
      </c>
      <c r="E62" s="275">
        <v>861672995.84000003</v>
      </c>
      <c r="F62" s="285">
        <v>935287643.09000003</v>
      </c>
    </row>
    <row r="63" spans="1:6" x14ac:dyDescent="0.3">
      <c r="A63" s="284">
        <v>600</v>
      </c>
      <c r="B63" s="285">
        <v>25840888.82</v>
      </c>
      <c r="C63" s="285">
        <v>27620966.109999999</v>
      </c>
      <c r="D63" s="285">
        <v>27211132.710000001</v>
      </c>
      <c r="E63" s="285">
        <v>32580733.120000001</v>
      </c>
      <c r="F63" s="350">
        <v>35614578.82</v>
      </c>
    </row>
    <row r="64" spans="1:6" x14ac:dyDescent="0.3">
      <c r="A64" s="286" t="s">
        <v>286</v>
      </c>
      <c r="B64" s="279">
        <f t="shared" ref="B64:E64" si="6">SUM(B58:B63)</f>
        <v>4311851773.0799999</v>
      </c>
      <c r="C64" s="279">
        <f t="shared" si="6"/>
        <v>4688316620.3699999</v>
      </c>
      <c r="D64" s="279">
        <f t="shared" ref="D64" si="7">SUM(D58:D63)</f>
        <v>5081960962.0400009</v>
      </c>
      <c r="E64" s="279">
        <f t="shared" si="6"/>
        <v>5419349166.4399996</v>
      </c>
      <c r="F64" s="279">
        <f t="shared" ref="F64" si="8">SUM(F58:F63)</f>
        <v>5841313894.4700003</v>
      </c>
    </row>
    <row r="66" spans="1:6" x14ac:dyDescent="0.3">
      <c r="A66" s="280" t="s">
        <v>132</v>
      </c>
    </row>
    <row r="68" spans="1:6" x14ac:dyDescent="0.3">
      <c r="A68" s="280" t="s">
        <v>289</v>
      </c>
    </row>
    <row r="70" spans="1:6" x14ac:dyDescent="0.3">
      <c r="A70" s="271" t="s">
        <v>285</v>
      </c>
      <c r="B70" s="271">
        <v>2014</v>
      </c>
      <c r="C70" s="271">
        <v>2015</v>
      </c>
      <c r="D70" s="271">
        <v>2016</v>
      </c>
      <c r="E70" s="271">
        <v>2017</v>
      </c>
      <c r="F70" s="271">
        <v>2018</v>
      </c>
    </row>
    <row r="71" spans="1:6" x14ac:dyDescent="0.3">
      <c r="A71" s="284">
        <v>100</v>
      </c>
      <c r="B71" s="285">
        <v>36415964.32</v>
      </c>
      <c r="C71" s="285">
        <v>37524102.340000004</v>
      </c>
      <c r="D71" s="285">
        <v>35593970.68</v>
      </c>
      <c r="E71" s="285">
        <v>35637889.700000003</v>
      </c>
      <c r="F71" s="283">
        <v>43780288.200000003</v>
      </c>
    </row>
    <row r="72" spans="1:6" x14ac:dyDescent="0.3">
      <c r="A72" s="274">
        <v>200</v>
      </c>
      <c r="B72" s="275">
        <v>4417984.34</v>
      </c>
      <c r="C72" s="275">
        <v>4446503.8099999996</v>
      </c>
      <c r="D72" s="275">
        <v>4294138.9000000004</v>
      </c>
      <c r="E72" s="275">
        <v>4703163.5999999996</v>
      </c>
      <c r="F72" s="285">
        <v>5871325.6500000004</v>
      </c>
    </row>
    <row r="73" spans="1:6" x14ac:dyDescent="0.3">
      <c r="A73" s="274">
        <v>300</v>
      </c>
      <c r="B73" s="275">
        <v>15804890.960000001</v>
      </c>
      <c r="C73" s="275">
        <v>16498103.84</v>
      </c>
      <c r="D73" s="275">
        <v>16538388.66</v>
      </c>
      <c r="E73" s="275">
        <v>17200150.739999998</v>
      </c>
      <c r="F73" s="285">
        <v>21776827.559999999</v>
      </c>
    </row>
    <row r="74" spans="1:6" x14ac:dyDescent="0.3">
      <c r="A74" s="274">
        <v>400</v>
      </c>
      <c r="B74" s="275">
        <v>5862767.7699999996</v>
      </c>
      <c r="C74" s="275">
        <v>6025644.29</v>
      </c>
      <c r="D74" s="275">
        <v>6206930.8600000003</v>
      </c>
      <c r="E74" s="275">
        <v>5870081.8399999999</v>
      </c>
      <c r="F74" s="285">
        <v>6584014.4000000004</v>
      </c>
    </row>
    <row r="75" spans="1:6" x14ac:dyDescent="0.3">
      <c r="A75" s="274">
        <v>500</v>
      </c>
      <c r="B75" s="275">
        <v>21570274.760000002</v>
      </c>
      <c r="C75" s="275">
        <v>22090015.170000002</v>
      </c>
      <c r="D75" s="275">
        <v>22793745.399999999</v>
      </c>
      <c r="E75" s="275">
        <v>22753442.350000001</v>
      </c>
      <c r="F75" s="285">
        <v>27262842</v>
      </c>
    </row>
    <row r="76" spans="1:6" x14ac:dyDescent="0.3">
      <c r="A76" s="284">
        <v>600</v>
      </c>
      <c r="B76" s="285">
        <v>252342.46</v>
      </c>
      <c r="C76" s="285">
        <v>357061.37</v>
      </c>
      <c r="D76" s="285">
        <v>364545.29</v>
      </c>
      <c r="E76" s="285">
        <v>356330.42</v>
      </c>
      <c r="F76" s="350">
        <v>452126.95</v>
      </c>
    </row>
    <row r="77" spans="1:6" x14ac:dyDescent="0.3">
      <c r="A77" s="287" t="s">
        <v>286</v>
      </c>
      <c r="B77" s="279">
        <f t="shared" ref="B77:E77" si="9">SUM(B71:B76)</f>
        <v>84324224.609999999</v>
      </c>
      <c r="C77" s="279">
        <f t="shared" si="9"/>
        <v>86941430.820000023</v>
      </c>
      <c r="D77" s="279">
        <f t="shared" ref="D77" si="10">SUM(D71:D76)</f>
        <v>85791719.790000007</v>
      </c>
      <c r="E77" s="279">
        <f t="shared" si="9"/>
        <v>86521058.650000021</v>
      </c>
      <c r="F77" s="279">
        <f t="shared" ref="F77" si="11">SUM(F71:F76)</f>
        <v>105727424.76000001</v>
      </c>
    </row>
    <row r="78" spans="1:6" x14ac:dyDescent="0.3">
      <c r="A78" s="288"/>
      <c r="B78" s="281"/>
      <c r="C78" s="281"/>
      <c r="D78" s="281"/>
      <c r="E78" s="281"/>
      <c r="F78" s="281"/>
    </row>
    <row r="79" spans="1:6" x14ac:dyDescent="0.3">
      <c r="A79" s="280" t="s">
        <v>290</v>
      </c>
    </row>
    <row r="81" spans="1:6" x14ac:dyDescent="0.3">
      <c r="A81" s="271" t="s">
        <v>285</v>
      </c>
      <c r="B81" s="271">
        <v>2014</v>
      </c>
      <c r="C81" s="271">
        <v>2015</v>
      </c>
      <c r="D81" s="271">
        <v>2016</v>
      </c>
      <c r="E81" s="271">
        <v>2017</v>
      </c>
      <c r="F81" s="271">
        <v>2018</v>
      </c>
    </row>
    <row r="82" spans="1:6" x14ac:dyDescent="0.3">
      <c r="A82" s="284">
        <v>100</v>
      </c>
      <c r="B82" s="285">
        <v>8459934.3100000005</v>
      </c>
      <c r="C82" s="285">
        <v>9002960.25</v>
      </c>
      <c r="D82" s="285">
        <v>9854240.7200000007</v>
      </c>
      <c r="E82" s="285">
        <v>12858420.550000001</v>
      </c>
      <c r="F82" s="283">
        <v>15017745.26</v>
      </c>
    </row>
    <row r="83" spans="1:6" x14ac:dyDescent="0.3">
      <c r="A83" s="274">
        <v>200</v>
      </c>
      <c r="B83" s="275">
        <v>836500.92</v>
      </c>
      <c r="C83" s="275">
        <v>914818.73</v>
      </c>
      <c r="D83" s="275">
        <v>970208.5</v>
      </c>
      <c r="E83" s="275">
        <v>1595002.54</v>
      </c>
      <c r="F83" s="285">
        <v>1738243.93</v>
      </c>
    </row>
    <row r="84" spans="1:6" x14ac:dyDescent="0.3">
      <c r="A84" s="274">
        <v>300</v>
      </c>
      <c r="B84" s="275">
        <v>2880751.62</v>
      </c>
      <c r="C84" s="275">
        <v>2968363.56</v>
      </c>
      <c r="D84" s="275">
        <v>3255317.74</v>
      </c>
      <c r="E84" s="275">
        <v>4626003.42</v>
      </c>
      <c r="F84" s="285">
        <v>5750423.1299999999</v>
      </c>
    </row>
    <row r="85" spans="1:6" x14ac:dyDescent="0.3">
      <c r="A85" s="274">
        <v>400</v>
      </c>
      <c r="B85" s="275">
        <v>957299.35</v>
      </c>
      <c r="C85" s="275">
        <v>1016379.12</v>
      </c>
      <c r="D85" s="275">
        <v>1045901.66</v>
      </c>
      <c r="E85" s="275">
        <v>1549812.67</v>
      </c>
      <c r="F85" s="285">
        <v>1613385.26</v>
      </c>
    </row>
    <row r="86" spans="1:6" x14ac:dyDescent="0.3">
      <c r="A86" s="274">
        <v>500</v>
      </c>
      <c r="B86" s="275">
        <v>5544586.4100000001</v>
      </c>
      <c r="C86" s="275">
        <v>5672823.3200000003</v>
      </c>
      <c r="D86" s="275">
        <v>6244574.8200000003</v>
      </c>
      <c r="E86" s="275">
        <v>9024947.1899999995</v>
      </c>
      <c r="F86" s="285">
        <v>9863975.2899999991</v>
      </c>
    </row>
    <row r="87" spans="1:6" x14ac:dyDescent="0.3">
      <c r="A87" s="284">
        <v>600</v>
      </c>
      <c r="B87" s="285">
        <v>56622.86</v>
      </c>
      <c r="C87" s="285">
        <v>49107.18</v>
      </c>
      <c r="D87" s="285">
        <v>62294.02</v>
      </c>
      <c r="E87" s="285">
        <v>110003</v>
      </c>
      <c r="F87" s="350">
        <v>114877.07</v>
      </c>
    </row>
    <row r="88" spans="1:6" x14ac:dyDescent="0.3">
      <c r="A88" s="271" t="s">
        <v>286</v>
      </c>
      <c r="B88" s="279">
        <f t="shared" ref="B88:E88" si="12">SUM(B82:B87)</f>
        <v>18735695.469999999</v>
      </c>
      <c r="C88" s="279">
        <f t="shared" si="12"/>
        <v>19624452.16</v>
      </c>
      <c r="D88" s="279">
        <f t="shared" ref="D88" si="13">SUM(D82:D87)</f>
        <v>21432537.460000001</v>
      </c>
      <c r="E88" s="279">
        <f t="shared" si="12"/>
        <v>29764189.369999997</v>
      </c>
      <c r="F88" s="279">
        <f t="shared" ref="F88" si="14">SUM(F82:F87)</f>
        <v>34098649.940000005</v>
      </c>
    </row>
    <row r="90" spans="1:6" x14ac:dyDescent="0.3">
      <c r="A90" s="280" t="s">
        <v>291</v>
      </c>
    </row>
    <row r="91" spans="1:6" x14ac:dyDescent="0.3">
      <c r="A91" s="289"/>
      <c r="B91" s="289"/>
      <c r="C91" s="289"/>
      <c r="D91" s="289"/>
      <c r="E91" s="289"/>
      <c r="F91" s="289"/>
    </row>
    <row r="92" spans="1:6" x14ac:dyDescent="0.3">
      <c r="A92" s="271" t="s">
        <v>285</v>
      </c>
      <c r="B92" s="271">
        <v>2014</v>
      </c>
      <c r="C92" s="271">
        <v>2015</v>
      </c>
      <c r="D92" s="271">
        <v>2016</v>
      </c>
      <c r="E92" s="271">
        <v>2017</v>
      </c>
      <c r="F92" s="271">
        <v>2018</v>
      </c>
    </row>
    <row r="93" spans="1:6" x14ac:dyDescent="0.3">
      <c r="A93" s="284">
        <v>100</v>
      </c>
      <c r="B93" s="285">
        <v>120144035.73999999</v>
      </c>
      <c r="C93" s="285">
        <v>124465747.15000001</v>
      </c>
      <c r="D93" s="285">
        <v>133003306.23</v>
      </c>
      <c r="E93" s="285">
        <v>137523893.49000001</v>
      </c>
      <c r="F93" s="283">
        <v>143142378.63999999</v>
      </c>
    </row>
    <row r="94" spans="1:6" x14ac:dyDescent="0.3">
      <c r="A94" s="284">
        <v>200</v>
      </c>
      <c r="B94" s="285">
        <v>16549374.689999999</v>
      </c>
      <c r="C94" s="285">
        <v>17603724.850000001</v>
      </c>
      <c r="D94" s="285">
        <v>18826838.48</v>
      </c>
      <c r="E94" s="285">
        <v>20097790.359999999</v>
      </c>
      <c r="F94" s="285">
        <v>21878500.989999998</v>
      </c>
    </row>
    <row r="95" spans="1:6" x14ac:dyDescent="0.3">
      <c r="A95" s="284">
        <v>300</v>
      </c>
      <c r="B95" s="285">
        <v>58537628.350000001</v>
      </c>
      <c r="C95" s="285">
        <v>61023216.200000003</v>
      </c>
      <c r="D95" s="285">
        <v>65938641.549999997</v>
      </c>
      <c r="E95" s="285">
        <v>70689943.5</v>
      </c>
      <c r="F95" s="285">
        <v>76349894.609999999</v>
      </c>
    </row>
    <row r="96" spans="1:6" x14ac:dyDescent="0.3">
      <c r="A96" s="284">
        <v>400</v>
      </c>
      <c r="B96" s="285">
        <v>24518868.510000002</v>
      </c>
      <c r="C96" s="285">
        <v>24247624.120000001</v>
      </c>
      <c r="D96" s="285">
        <v>25083217.460000001</v>
      </c>
      <c r="E96" s="285">
        <v>26102905.109999999</v>
      </c>
      <c r="F96" s="285">
        <v>26598435.629999999</v>
      </c>
    </row>
    <row r="97" spans="1:6" x14ac:dyDescent="0.3">
      <c r="A97" s="284">
        <v>500</v>
      </c>
      <c r="B97" s="285">
        <v>70990448.790000007</v>
      </c>
      <c r="C97" s="285">
        <v>75996863.849999994</v>
      </c>
      <c r="D97" s="285">
        <v>82289034.040000007</v>
      </c>
      <c r="E97" s="285">
        <v>86925535.200000003</v>
      </c>
      <c r="F97" s="285">
        <v>93593645</v>
      </c>
    </row>
    <row r="98" spans="1:6" x14ac:dyDescent="0.3">
      <c r="A98" s="284">
        <v>600</v>
      </c>
      <c r="B98" s="285">
        <v>885700.88</v>
      </c>
      <c r="C98" s="285">
        <v>935913.41</v>
      </c>
      <c r="D98" s="285">
        <v>935520.55</v>
      </c>
      <c r="E98" s="285">
        <v>1110851.68</v>
      </c>
      <c r="F98" s="350">
        <v>1192785.71</v>
      </c>
    </row>
    <row r="99" spans="1:6" x14ac:dyDescent="0.3">
      <c r="A99" s="287" t="s">
        <v>286</v>
      </c>
      <c r="B99" s="279">
        <f t="shared" ref="B99:E99" si="15">SUM(B93:B98)</f>
        <v>291626056.95999998</v>
      </c>
      <c r="C99" s="279">
        <f t="shared" si="15"/>
        <v>304273089.57999998</v>
      </c>
      <c r="D99" s="279">
        <f t="shared" ref="D99" si="16">SUM(D93:D98)</f>
        <v>326076558.31</v>
      </c>
      <c r="E99" s="279">
        <f t="shared" si="15"/>
        <v>342450919.34000003</v>
      </c>
      <c r="F99" s="279">
        <f t="shared" ref="F99" si="17">SUM(F93:F98)</f>
        <v>362755640.57999998</v>
      </c>
    </row>
    <row r="101" spans="1:6" s="32" customFormat="1" ht="15.6" x14ac:dyDescent="0.3">
      <c r="A101" s="31" t="s">
        <v>292</v>
      </c>
    </row>
    <row r="102" spans="1:6" x14ac:dyDescent="0.3">
      <c r="A102" s="280"/>
    </row>
    <row r="103" spans="1:6" x14ac:dyDescent="0.3">
      <c r="A103" s="280" t="s">
        <v>293</v>
      </c>
    </row>
    <row r="104" spans="1:6" x14ac:dyDescent="0.3">
      <c r="A104" s="280"/>
    </row>
    <row r="105" spans="1:6" x14ac:dyDescent="0.3">
      <c r="A105" s="280" t="s">
        <v>294</v>
      </c>
    </row>
    <row r="106" spans="1:6" ht="8.4" customHeight="1" x14ac:dyDescent="0.3"/>
    <row r="107" spans="1:6" x14ac:dyDescent="0.3">
      <c r="A107" s="271" t="s">
        <v>285</v>
      </c>
      <c r="B107" s="271">
        <v>2014</v>
      </c>
      <c r="C107" s="271">
        <v>2015</v>
      </c>
      <c r="D107" s="271">
        <v>2016</v>
      </c>
      <c r="E107" s="271">
        <v>2017</v>
      </c>
      <c r="F107" s="271">
        <v>2018</v>
      </c>
    </row>
    <row r="108" spans="1:6" x14ac:dyDescent="0.3">
      <c r="A108" s="282">
        <v>100</v>
      </c>
      <c r="B108" s="283">
        <v>-8865638258.9099998</v>
      </c>
      <c r="C108" s="283">
        <v>-9161336441.3400002</v>
      </c>
      <c r="D108" s="283">
        <v>-9688834428.3799992</v>
      </c>
      <c r="E108" s="283">
        <v>-9952797713.0100002</v>
      </c>
      <c r="F108" s="283">
        <v>-10293746671.470001</v>
      </c>
    </row>
    <row r="109" spans="1:6" x14ac:dyDescent="0.3">
      <c r="A109" s="284">
        <v>200</v>
      </c>
      <c r="B109" s="285">
        <v>-869861742.57000005</v>
      </c>
      <c r="C109" s="285">
        <v>-900561578.65999997</v>
      </c>
      <c r="D109" s="285">
        <v>-944730667.23000002</v>
      </c>
      <c r="E109" s="285">
        <v>-976966732.25999999</v>
      </c>
      <c r="F109" s="285">
        <v>-1022933727.37</v>
      </c>
    </row>
    <row r="110" spans="1:6" x14ac:dyDescent="0.3">
      <c r="A110" s="284">
        <v>300</v>
      </c>
      <c r="B110" s="285">
        <v>-5937566627.4399996</v>
      </c>
      <c r="C110" s="285">
        <v>-6178706454.5699997</v>
      </c>
      <c r="D110" s="285">
        <v>-6350581905.3900003</v>
      </c>
      <c r="E110" s="285">
        <v>-6724370044.6899996</v>
      </c>
      <c r="F110" s="285">
        <v>-6935314352.9200001</v>
      </c>
    </row>
    <row r="111" spans="1:6" x14ac:dyDescent="0.3">
      <c r="A111" s="284">
        <v>400</v>
      </c>
      <c r="B111" s="285">
        <v>-1224471601.49</v>
      </c>
      <c r="C111" s="285">
        <v>-1243278597.78</v>
      </c>
      <c r="D111" s="285">
        <v>-1312301790.5799999</v>
      </c>
      <c r="E111" s="285">
        <v>-1228693034.1600001</v>
      </c>
      <c r="F111" s="285">
        <v>-1247726251.71</v>
      </c>
    </row>
    <row r="112" spans="1:6" x14ac:dyDescent="0.3">
      <c r="A112" s="284">
        <v>500</v>
      </c>
      <c r="B112" s="285">
        <v>-3174439655.3499999</v>
      </c>
      <c r="C112" s="285">
        <v>-3270174317.8699999</v>
      </c>
      <c r="D112" s="285">
        <v>-3345091024.25</v>
      </c>
      <c r="E112" s="285">
        <v>-3462768642.3000002</v>
      </c>
      <c r="F112" s="285">
        <v>-3602566547.5500002</v>
      </c>
    </row>
    <row r="113" spans="1:10" x14ac:dyDescent="0.3">
      <c r="A113" s="284">
        <v>600</v>
      </c>
      <c r="B113" s="285">
        <v>-117462629.56</v>
      </c>
      <c r="C113" s="285">
        <v>-126715430.08</v>
      </c>
      <c r="D113" s="285">
        <v>-129466796.61</v>
      </c>
      <c r="E113" s="285">
        <v>-135705858.08000001</v>
      </c>
      <c r="F113" s="285">
        <v>-144069719.19999999</v>
      </c>
    </row>
    <row r="114" spans="1:10" x14ac:dyDescent="0.3">
      <c r="A114" s="284">
        <v>900</v>
      </c>
      <c r="B114" s="285">
        <v>-304692583.44</v>
      </c>
      <c r="C114" s="285">
        <v>-305637471.13</v>
      </c>
      <c r="D114" s="285">
        <v>-303038816.73000002</v>
      </c>
      <c r="E114" s="285">
        <v>-304261292.75999999</v>
      </c>
      <c r="F114" s="285">
        <v>-309223165.94</v>
      </c>
      <c r="J114" s="281"/>
    </row>
    <row r="115" spans="1:10" x14ac:dyDescent="0.3">
      <c r="A115" s="287" t="s">
        <v>286</v>
      </c>
      <c r="B115" s="279">
        <f t="shared" ref="B115" si="18">B108+B109+B110+B111+B112+B113+B114</f>
        <v>-20494133098.759998</v>
      </c>
      <c r="C115" s="279">
        <f>C108+C109+C110+C111+C112+C113+C114</f>
        <v>-21186410291.43</v>
      </c>
      <c r="D115" s="279">
        <f>D108+D109+D110+D111+D112+D113+D114</f>
        <v>-22074045429.170002</v>
      </c>
      <c r="E115" s="279">
        <f>E108+E109+E110+E111+E112+E113+E114</f>
        <v>-22785563317.259998</v>
      </c>
      <c r="F115" s="279">
        <f>F108+F109+F110+F111+F112+F113+F114</f>
        <v>-23555580436.16</v>
      </c>
    </row>
    <row r="117" spans="1:10" x14ac:dyDescent="0.3">
      <c r="A117" s="280" t="s">
        <v>295</v>
      </c>
    </row>
    <row r="119" spans="1:10" x14ac:dyDescent="0.3">
      <c r="A119" s="271" t="s">
        <v>285</v>
      </c>
      <c r="B119" s="271">
        <v>2014</v>
      </c>
      <c r="C119" s="271">
        <v>2015</v>
      </c>
      <c r="D119" s="271">
        <v>2016</v>
      </c>
      <c r="E119" s="271">
        <v>2017</v>
      </c>
      <c r="F119" s="271">
        <v>2018</v>
      </c>
    </row>
    <row r="120" spans="1:10" x14ac:dyDescent="0.3">
      <c r="A120" s="282">
        <v>100</v>
      </c>
      <c r="B120" s="283">
        <v>-2077733848.45</v>
      </c>
      <c r="C120" s="283">
        <v>-2152450869.0700002</v>
      </c>
      <c r="D120" s="283">
        <v>-1870655066.02</v>
      </c>
      <c r="E120" s="283">
        <v>-1935310462.8199999</v>
      </c>
      <c r="F120" s="283">
        <v>-1989579544.3399999</v>
      </c>
    </row>
    <row r="121" spans="1:10" x14ac:dyDescent="0.3">
      <c r="A121" s="274">
        <v>200</v>
      </c>
      <c r="B121" s="275">
        <v>-217692969.22</v>
      </c>
      <c r="C121" s="275">
        <v>-225233916.61000001</v>
      </c>
      <c r="D121" s="275">
        <v>-225947843.37</v>
      </c>
      <c r="E121" s="275">
        <v>-232860301.24000001</v>
      </c>
      <c r="F121" s="285">
        <v>-237609888.66</v>
      </c>
    </row>
    <row r="122" spans="1:10" x14ac:dyDescent="0.3">
      <c r="A122" s="274">
        <v>300</v>
      </c>
      <c r="B122" s="275">
        <v>-1540966108.21</v>
      </c>
      <c r="C122" s="275">
        <v>-1588960931.0599999</v>
      </c>
      <c r="D122" s="275">
        <v>-1575556806.1800001</v>
      </c>
      <c r="E122" s="275">
        <v>-1452982455.74</v>
      </c>
      <c r="F122" s="285">
        <v>-1479934041.72</v>
      </c>
      <c r="J122" s="281"/>
    </row>
    <row r="123" spans="1:10" x14ac:dyDescent="0.3">
      <c r="A123" s="274">
        <v>400</v>
      </c>
      <c r="B123" s="275">
        <v>-309076720.70999998</v>
      </c>
      <c r="C123" s="275">
        <v>-313326039.88</v>
      </c>
      <c r="D123" s="275">
        <v>-271959960.20999998</v>
      </c>
      <c r="E123" s="275">
        <v>-380923149.05000001</v>
      </c>
      <c r="F123" s="285">
        <v>-385343641.26999998</v>
      </c>
    </row>
    <row r="124" spans="1:10" x14ac:dyDescent="0.3">
      <c r="A124" s="274">
        <v>500</v>
      </c>
      <c r="B124" s="275">
        <v>-770763200.82000005</v>
      </c>
      <c r="C124" s="275">
        <v>-803453941.25999999</v>
      </c>
      <c r="D124" s="275">
        <v>-810307006.29999995</v>
      </c>
      <c r="E124" s="275">
        <v>-825731789.21000004</v>
      </c>
      <c r="F124" s="285">
        <v>-846607501.98000002</v>
      </c>
    </row>
    <row r="125" spans="1:10" x14ac:dyDescent="0.3">
      <c r="A125" s="274">
        <v>600</v>
      </c>
      <c r="B125" s="275">
        <v>-39152869.880000003</v>
      </c>
      <c r="C125" s="275">
        <v>-40686046.490000002</v>
      </c>
      <c r="D125" s="275">
        <v>-40421840.68</v>
      </c>
      <c r="E125" s="275">
        <v>-42195598.140000001</v>
      </c>
      <c r="F125" s="285">
        <v>-42201081.060000002</v>
      </c>
    </row>
    <row r="126" spans="1:10" x14ac:dyDescent="0.3">
      <c r="A126" s="284">
        <v>900</v>
      </c>
      <c r="B126" s="285">
        <v>-71187176.489999995</v>
      </c>
      <c r="C126" s="285">
        <v>-73255185.019999996</v>
      </c>
      <c r="D126" s="285">
        <v>-71258054.989999995</v>
      </c>
      <c r="E126" s="285">
        <v>-72093831.519999996</v>
      </c>
      <c r="F126" s="350">
        <v>-71616750.75</v>
      </c>
    </row>
    <row r="127" spans="1:10" x14ac:dyDescent="0.3">
      <c r="A127" s="286" t="s">
        <v>286</v>
      </c>
      <c r="B127" s="279">
        <f t="shared" ref="B127" si="19">SUM(B120:B126)</f>
        <v>-5026572893.7799997</v>
      </c>
      <c r="C127" s="279">
        <f>SUM(C120:C126)</f>
        <v>-5197366929.3900003</v>
      </c>
      <c r="D127" s="279">
        <f>SUM(D120:D126)</f>
        <v>-4866106577.75</v>
      </c>
      <c r="E127" s="279">
        <f>SUM(E120:E126)</f>
        <v>-4942097587.7200012</v>
      </c>
      <c r="F127" s="279">
        <f>SUM(F120:F126)</f>
        <v>-5052892449.7800007</v>
      </c>
    </row>
    <row r="129" spans="1:11" x14ac:dyDescent="0.3">
      <c r="A129" s="280" t="s">
        <v>305</v>
      </c>
    </row>
    <row r="130" spans="1:11" x14ac:dyDescent="0.3">
      <c r="J130" s="281"/>
    </row>
    <row r="131" spans="1:11" x14ac:dyDescent="0.3">
      <c r="A131" s="271" t="s">
        <v>285</v>
      </c>
      <c r="B131" s="271">
        <v>2014</v>
      </c>
      <c r="C131" s="271">
        <v>2015</v>
      </c>
      <c r="D131" s="271">
        <v>2016</v>
      </c>
      <c r="E131" s="271">
        <v>2017</v>
      </c>
      <c r="F131" s="271">
        <v>2018</v>
      </c>
    </row>
    <row r="132" spans="1:11" x14ac:dyDescent="0.3">
      <c r="A132" s="284">
        <v>100</v>
      </c>
      <c r="B132" s="285">
        <v>69109377.810000002</v>
      </c>
      <c r="C132" s="285">
        <v>-119255146.43000001</v>
      </c>
      <c r="D132" s="285">
        <v>-62383986.210000001</v>
      </c>
      <c r="E132" s="285">
        <v>-1645121.35</v>
      </c>
      <c r="F132" s="283">
        <v>26281390.489999998</v>
      </c>
    </row>
    <row r="133" spans="1:11" x14ac:dyDescent="0.3">
      <c r="A133" s="274">
        <v>200</v>
      </c>
      <c r="B133" s="275">
        <v>24248382.239999998</v>
      </c>
      <c r="C133" s="275">
        <v>513023.73</v>
      </c>
      <c r="D133" s="275">
        <v>3962498.35</v>
      </c>
      <c r="E133" s="275">
        <v>14569105.529999999</v>
      </c>
      <c r="F133" s="285">
        <v>21251300.850000001</v>
      </c>
    </row>
    <row r="134" spans="1:11" x14ac:dyDescent="0.3">
      <c r="A134" s="274">
        <v>300</v>
      </c>
      <c r="B134" s="275">
        <v>75825544.439999998</v>
      </c>
      <c r="C134" s="275">
        <v>-113375807.31</v>
      </c>
      <c r="D134" s="275">
        <v>-68352777.950000003</v>
      </c>
      <c r="E134" s="275">
        <v>-20154293.52</v>
      </c>
      <c r="F134" s="285">
        <v>22398802.16</v>
      </c>
    </row>
    <row r="135" spans="1:11" x14ac:dyDescent="0.3">
      <c r="A135" s="274">
        <v>400</v>
      </c>
      <c r="B135" s="275">
        <v>2113432.85</v>
      </c>
      <c r="C135" s="275">
        <v>-23182486.859999999</v>
      </c>
      <c r="D135" s="275">
        <v>-19999821.289999999</v>
      </c>
      <c r="E135" s="275">
        <v>-11762612.85</v>
      </c>
      <c r="F135" s="285">
        <v>-3724909.56</v>
      </c>
    </row>
    <row r="136" spans="1:11" x14ac:dyDescent="0.3">
      <c r="A136" s="274">
        <v>500</v>
      </c>
      <c r="B136" s="275">
        <v>54433876.840000004</v>
      </c>
      <c r="C136" s="275">
        <v>-40668744.090000004</v>
      </c>
      <c r="D136" s="275">
        <v>-17428152.399999999</v>
      </c>
      <c r="E136" s="275">
        <v>4841783.49</v>
      </c>
      <c r="F136" s="285">
        <v>18422173.84</v>
      </c>
    </row>
    <row r="137" spans="1:11" x14ac:dyDescent="0.3">
      <c r="A137" s="274">
        <v>600</v>
      </c>
      <c r="B137" s="275">
        <v>5937860.54</v>
      </c>
      <c r="C137" s="275">
        <v>253634.24</v>
      </c>
      <c r="D137" s="275">
        <v>4730714.1399999997</v>
      </c>
      <c r="E137" s="275">
        <v>7893650.0199999996</v>
      </c>
      <c r="F137" s="285">
        <v>10817444.34</v>
      </c>
    </row>
    <row r="138" spans="1:11" x14ac:dyDescent="0.3">
      <c r="A138" s="284">
        <v>900</v>
      </c>
      <c r="B138" s="285">
        <v>-57434.52</v>
      </c>
      <c r="C138" s="285">
        <v>4350925.3600000003</v>
      </c>
      <c r="D138" s="285">
        <v>7683355.6100000003</v>
      </c>
      <c r="E138" s="285">
        <v>10854916.890000001</v>
      </c>
      <c r="F138" s="350">
        <v>12829960.119999999</v>
      </c>
      <c r="J138" s="281"/>
    </row>
    <row r="139" spans="1:11" x14ac:dyDescent="0.3">
      <c r="A139" s="287" t="s">
        <v>286</v>
      </c>
      <c r="B139" s="279">
        <f>SUM(B132:B138)</f>
        <v>231611040.19999999</v>
      </c>
      <c r="C139" s="279">
        <f>SUM(C132:C138)</f>
        <v>-291364601.36000001</v>
      </c>
      <c r="D139" s="279">
        <f>SUM(D132:D138)</f>
        <v>-151788169.75</v>
      </c>
      <c r="E139" s="279">
        <f>SUM(E132:E138)</f>
        <v>4597428.2100000028</v>
      </c>
      <c r="F139" s="279">
        <f>SUM(F132:F138)</f>
        <v>108276162.24000001</v>
      </c>
    </row>
    <row r="142" spans="1:11" s="32" customFormat="1" ht="15.6" x14ac:dyDescent="0.3">
      <c r="A142" s="31" t="s">
        <v>296</v>
      </c>
      <c r="J142"/>
      <c r="K142"/>
    </row>
    <row r="143" spans="1:11" ht="7.95" customHeight="1" x14ac:dyDescent="0.3">
      <c r="A143" s="280"/>
    </row>
    <row r="144" spans="1:11" ht="7.2" customHeight="1" x14ac:dyDescent="0.3">
      <c r="A144" s="280"/>
    </row>
    <row r="145" spans="1:10" x14ac:dyDescent="0.3">
      <c r="A145" s="280" t="s">
        <v>297</v>
      </c>
      <c r="J145" s="281"/>
    </row>
    <row r="147" spans="1:10" x14ac:dyDescent="0.3">
      <c r="A147" s="271" t="s">
        <v>285</v>
      </c>
      <c r="B147" s="271">
        <v>2014</v>
      </c>
      <c r="C147" s="271">
        <v>2015</v>
      </c>
      <c r="D147" s="271">
        <v>2016</v>
      </c>
      <c r="E147" s="271">
        <v>2017</v>
      </c>
      <c r="F147" s="271">
        <v>2018</v>
      </c>
    </row>
    <row r="148" spans="1:10" x14ac:dyDescent="0.3">
      <c r="A148" s="284">
        <v>100</v>
      </c>
      <c r="B148" s="285">
        <v>450139234.43000001</v>
      </c>
      <c r="C148" s="285">
        <v>451642929.19999999</v>
      </c>
      <c r="D148" s="285">
        <v>443669389.00999999</v>
      </c>
      <c r="E148" s="285">
        <v>439378336.68000001</v>
      </c>
      <c r="F148" s="283">
        <v>441984725.60000002</v>
      </c>
    </row>
    <row r="149" spans="1:10" x14ac:dyDescent="0.3">
      <c r="A149" s="284">
        <v>200</v>
      </c>
      <c r="B149" s="285">
        <v>54837336.200000003</v>
      </c>
      <c r="C149" s="285">
        <v>55808568.75</v>
      </c>
      <c r="D149" s="285">
        <v>55566143.990000002</v>
      </c>
      <c r="E149" s="285">
        <v>55886021.590000004</v>
      </c>
      <c r="F149" s="285">
        <v>56905641.490000002</v>
      </c>
    </row>
    <row r="150" spans="1:10" x14ac:dyDescent="0.3">
      <c r="A150" s="284">
        <v>300</v>
      </c>
      <c r="B150" s="285">
        <v>333098030.61000001</v>
      </c>
      <c r="C150" s="285">
        <v>335331551.08999997</v>
      </c>
      <c r="D150" s="285">
        <v>327607282.30000001</v>
      </c>
      <c r="E150" s="285">
        <v>325516446.69999999</v>
      </c>
      <c r="F150" s="285">
        <v>319195894.97000003</v>
      </c>
    </row>
    <row r="151" spans="1:10" x14ac:dyDescent="0.3">
      <c r="A151" s="284">
        <v>400</v>
      </c>
      <c r="B151" s="285">
        <v>71400633.569999993</v>
      </c>
      <c r="C151" s="285">
        <v>70864648.370000005</v>
      </c>
      <c r="D151" s="285">
        <v>68515707.269999996</v>
      </c>
      <c r="E151" s="285">
        <v>67843040.040000007</v>
      </c>
      <c r="F151" s="285">
        <v>67314876.340000004</v>
      </c>
    </row>
    <row r="152" spans="1:10" x14ac:dyDescent="0.3">
      <c r="A152" s="284">
        <v>500</v>
      </c>
      <c r="B152" s="285">
        <v>200604483.21000001</v>
      </c>
      <c r="C152" s="285">
        <v>203551483.77000001</v>
      </c>
      <c r="D152" s="285">
        <v>200302933.12</v>
      </c>
      <c r="E152" s="285">
        <v>201447703.63</v>
      </c>
      <c r="F152" s="285">
        <v>204292441.78</v>
      </c>
    </row>
    <row r="153" spans="1:10" x14ac:dyDescent="0.3">
      <c r="A153" s="284">
        <v>600</v>
      </c>
      <c r="B153" s="285">
        <v>27953481.199999999</v>
      </c>
      <c r="C153" s="285">
        <v>25174019.300000001</v>
      </c>
      <c r="D153" s="285">
        <v>26834355.719999999</v>
      </c>
      <c r="E153" s="285">
        <v>25402250.09</v>
      </c>
      <c r="F153" s="285">
        <v>26197604.129999999</v>
      </c>
    </row>
    <row r="154" spans="1:10" x14ac:dyDescent="0.3">
      <c r="A154" s="284">
        <v>900</v>
      </c>
      <c r="B154" s="285">
        <v>18084514.920000002</v>
      </c>
      <c r="C154" s="285">
        <v>18434846.66</v>
      </c>
      <c r="D154" s="285">
        <v>18030476.43</v>
      </c>
      <c r="E154" s="285">
        <v>17959278.57</v>
      </c>
      <c r="F154" s="350">
        <v>18104577.739999998</v>
      </c>
      <c r="J154" s="281"/>
    </row>
    <row r="155" spans="1:10" x14ac:dyDescent="0.3">
      <c r="A155" s="286" t="s">
        <v>286</v>
      </c>
      <c r="B155" s="279">
        <f t="shared" ref="B155:E155" si="20">SUM(B148:B154)</f>
        <v>1156117714.1400001</v>
      </c>
      <c r="C155" s="279">
        <f t="shared" si="20"/>
        <v>1160808047.1400001</v>
      </c>
      <c r="D155" s="279">
        <f t="shared" ref="D155" si="21">SUM(D148:D154)</f>
        <v>1140526287.8400002</v>
      </c>
      <c r="E155" s="279">
        <f t="shared" si="20"/>
        <v>1133433077.2999997</v>
      </c>
      <c r="F155" s="367">
        <f t="shared" ref="F155" si="22">SUM(F148:F154)</f>
        <v>1133995762.0500002</v>
      </c>
    </row>
    <row r="157" spans="1:10" x14ac:dyDescent="0.3">
      <c r="A157" s="269"/>
    </row>
    <row r="158" spans="1:10" x14ac:dyDescent="0.3">
      <c r="A158" s="290" t="s">
        <v>298</v>
      </c>
    </row>
    <row r="160" spans="1:10" x14ac:dyDescent="0.3">
      <c r="A160" s="271" t="s">
        <v>285</v>
      </c>
      <c r="B160" s="271">
        <v>2014</v>
      </c>
      <c r="C160" s="271">
        <v>2015</v>
      </c>
      <c r="D160" s="271">
        <v>2016</v>
      </c>
      <c r="E160" s="271">
        <v>2017</v>
      </c>
      <c r="F160" s="271">
        <v>2018</v>
      </c>
    </row>
    <row r="161" spans="1:10" x14ac:dyDescent="0.3">
      <c r="A161" s="282">
        <v>100</v>
      </c>
      <c r="B161" s="283">
        <v>15433739.99</v>
      </c>
      <c r="C161" s="283">
        <v>6602944.5800000001</v>
      </c>
      <c r="D161" s="283">
        <v>-7374812.25</v>
      </c>
      <c r="E161" s="283">
        <v>-13175171.970000001</v>
      </c>
      <c r="F161" s="283">
        <v>-5625285.6500000004</v>
      </c>
      <c r="J161" s="281"/>
    </row>
    <row r="162" spans="1:10" x14ac:dyDescent="0.3">
      <c r="A162" s="274">
        <v>200</v>
      </c>
      <c r="B162" s="275">
        <v>212349.13</v>
      </c>
      <c r="C162" s="275">
        <v>455200.85</v>
      </c>
      <c r="D162" s="275">
        <v>604701.43000000005</v>
      </c>
      <c r="E162" s="275">
        <v>57356.69</v>
      </c>
      <c r="F162" s="285">
        <v>-143803.35999999999</v>
      </c>
    </row>
    <row r="163" spans="1:10" x14ac:dyDescent="0.3">
      <c r="A163" s="274">
        <v>300</v>
      </c>
      <c r="B163" s="275">
        <v>13953910.59</v>
      </c>
      <c r="C163" s="275">
        <v>27708689.190000001</v>
      </c>
      <c r="D163" s="275">
        <v>5769312.4800000004</v>
      </c>
      <c r="E163" s="275">
        <v>-4251972.42</v>
      </c>
      <c r="F163" s="285">
        <v>-8525209.8499999996</v>
      </c>
    </row>
    <row r="164" spans="1:10" x14ac:dyDescent="0.3">
      <c r="A164" s="274">
        <v>400</v>
      </c>
      <c r="B164" s="275">
        <v>-4466347.08</v>
      </c>
      <c r="C164" s="275">
        <v>1665852.67</v>
      </c>
      <c r="D164" s="275">
        <v>757246.66</v>
      </c>
      <c r="E164" s="275">
        <v>980262.58</v>
      </c>
      <c r="F164" s="285">
        <v>-566694.98</v>
      </c>
    </row>
    <row r="165" spans="1:10" x14ac:dyDescent="0.3">
      <c r="A165" s="274">
        <v>500</v>
      </c>
      <c r="B165" s="275">
        <v>-9637230.3200000003</v>
      </c>
      <c r="C165" s="275">
        <v>-14449311.67</v>
      </c>
      <c r="D165" s="275">
        <v>-30158529.190000001</v>
      </c>
      <c r="E165" s="275">
        <v>-18141502.809999999</v>
      </c>
      <c r="F165" s="285">
        <v>-10921322.289999999</v>
      </c>
    </row>
    <row r="166" spans="1:10" x14ac:dyDescent="0.3">
      <c r="A166" s="274">
        <v>600</v>
      </c>
      <c r="B166" s="275">
        <v>0.04</v>
      </c>
      <c r="C166" s="275">
        <v>0</v>
      </c>
      <c r="D166" s="275">
        <v>0</v>
      </c>
      <c r="E166" s="275">
        <v>0</v>
      </c>
      <c r="F166" s="285">
        <v>0</v>
      </c>
    </row>
    <row r="167" spans="1:10" x14ac:dyDescent="0.3">
      <c r="A167" s="284">
        <v>900</v>
      </c>
      <c r="B167" s="285">
        <v>-90203.22</v>
      </c>
      <c r="C167" s="285">
        <v>227411.35</v>
      </c>
      <c r="D167" s="285">
        <v>2311499.19</v>
      </c>
      <c r="E167" s="285">
        <v>1355075.15</v>
      </c>
      <c r="F167" s="350">
        <v>1535219.1</v>
      </c>
    </row>
    <row r="168" spans="1:10" x14ac:dyDescent="0.3">
      <c r="A168" s="287" t="s">
        <v>286</v>
      </c>
      <c r="B168" s="279">
        <f t="shared" ref="B168:C168" si="23">SUM(B161:B167)</f>
        <v>15406219.130000001</v>
      </c>
      <c r="C168" s="279">
        <f t="shared" si="23"/>
        <v>22210786.970000006</v>
      </c>
      <c r="D168" s="279">
        <f t="shared" ref="D168" si="24">SUM(D161:D167)</f>
        <v>-28090581.68</v>
      </c>
      <c r="E168" s="279">
        <f>SUM(E161:E167)</f>
        <v>-33175952.780000001</v>
      </c>
      <c r="F168" s="367">
        <f>SUM(F161:F167)</f>
        <v>-24247097.029999997</v>
      </c>
    </row>
    <row r="170" spans="1:10" x14ac:dyDescent="0.3">
      <c r="F170" s="281"/>
    </row>
  </sheetData>
  <pageMargins left="0.39370078740157483" right="0.19685039370078741" top="0.78740157480314965" bottom="0.47244094488188981" header="0.51181102362204722" footer="0.11811023622047245"/>
  <pageSetup paperSize="9" orientation="portrait" r:id="rId1"/>
  <headerFooter alignWithMargins="0">
    <oddFooter>&amp;R&amp;8&amp;Z&amp;F</oddFooter>
  </headerFooter>
  <rowBreaks count="4" manualBreakCount="4">
    <brk id="53" max="16383" man="1"/>
    <brk id="88" max="16383" man="1"/>
    <brk id="116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INHOUD</vt:lpstr>
      <vt:lpstr>Balans - actief</vt:lpstr>
      <vt:lpstr>Balans - passief</vt:lpstr>
      <vt:lpstr>Uitkeringen</vt:lpstr>
      <vt:lpstr>GV - ontvangsten voor RIZIV</vt:lpstr>
      <vt:lpstr>Resultatenrekening GV</vt:lpstr>
      <vt:lpstr>Resultatenrekening AK</vt:lpstr>
      <vt:lpstr>Uitsplitsing per VI</vt:lpstr>
      <vt:lpstr>'GV - ontvangsten voor RIZIV'!Afdrukbereik</vt:lpstr>
      <vt:lpstr>'Resultatenrekening GV'!Afdrukbereik</vt:lpstr>
      <vt:lpstr>Uitkeringen!Afdrukbereik</vt:lpstr>
      <vt:lpstr>'Balans - actief'!Afdruktitels</vt:lpstr>
      <vt:lpstr>'Balans - passief'!Afdruktitels</vt:lpstr>
      <vt:lpstr>'GV - ontvangsten voor RIZIV'!Afdruktitels</vt:lpstr>
      <vt:lpstr>'Resultatenrekening GV'!Afdruktitels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rvs</cp:lastModifiedBy>
  <cp:lastPrinted>2022-12-01T11:16:56Z</cp:lastPrinted>
  <dcterms:created xsi:type="dcterms:W3CDTF">2018-03-02T14:52:26Z</dcterms:created>
  <dcterms:modified xsi:type="dcterms:W3CDTF">2022-12-01T14:05:36Z</dcterms:modified>
</cp:coreProperties>
</file>